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CER\Documents\A_Lavoro\A_E&amp;Y_PSR_Abruzzo\Monitoraggio\TOP-UP\topup\"/>
    </mc:Choice>
  </mc:AlternateContent>
  <xr:revisionPtr revIDLastSave="0" documentId="13_ncr:1_{ABF534FC-9A61-4E6A-84D6-10275401C6D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Tassi Max" sheetId="1" r:id="rId1"/>
    <sheet name="Simulazione PSR Abruzzo 1" sheetId="2" r:id="rId2"/>
    <sheet name="Simulazione PSR Abruzzo 2" sheetId="3" r:id="rId3"/>
  </sheets>
  <definedNames>
    <definedName name="_xlnm.Print_Area" localSheetId="1">'Simulazione PSR Abruzzo 1'!$A$1:$G$35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" l="1"/>
  <c r="N8" i="3" s="1"/>
  <c r="I9" i="3"/>
  <c r="I10" i="3"/>
  <c r="N10" i="3" s="1"/>
  <c r="I11" i="3"/>
  <c r="N11" i="3" s="1"/>
  <c r="I12" i="3"/>
  <c r="I13" i="3"/>
  <c r="I14" i="3"/>
  <c r="I15" i="3"/>
  <c r="I16" i="3"/>
  <c r="I17" i="3"/>
  <c r="I18" i="3"/>
  <c r="N18" i="3" s="1"/>
  <c r="P18" i="3" s="1"/>
  <c r="I19" i="3"/>
  <c r="I20" i="3"/>
  <c r="N20" i="3" s="1"/>
  <c r="P20" i="3" s="1"/>
  <c r="I21" i="3"/>
  <c r="N21" i="3" s="1"/>
  <c r="I22" i="3"/>
  <c r="I23" i="3"/>
  <c r="N23" i="3" s="1"/>
  <c r="I24" i="3"/>
  <c r="I25" i="3"/>
  <c r="I26" i="3"/>
  <c r="I27" i="3"/>
  <c r="I28" i="3"/>
  <c r="I7" i="3"/>
  <c r="K16" i="3"/>
  <c r="L16" i="3" s="1"/>
  <c r="K17" i="3"/>
  <c r="L17" i="3" s="1"/>
  <c r="K18" i="3"/>
  <c r="N26" i="3"/>
  <c r="N27" i="3"/>
  <c r="I29" i="3"/>
  <c r="N12" i="3"/>
  <c r="O12" i="3" s="1"/>
  <c r="N13" i="3"/>
  <c r="O13" i="3" s="1"/>
  <c r="N14" i="3"/>
  <c r="P14" i="3" s="1"/>
  <c r="N15" i="3"/>
  <c r="P15" i="3" s="1"/>
  <c r="N16" i="3"/>
  <c r="P16" i="3" s="1"/>
  <c r="N17" i="3"/>
  <c r="P17" i="3" s="1"/>
  <c r="J15" i="3"/>
  <c r="J16" i="3"/>
  <c r="J17" i="3"/>
  <c r="J18" i="3"/>
  <c r="J19" i="3"/>
  <c r="J27" i="3"/>
  <c r="J28" i="3"/>
  <c r="J7" i="3"/>
  <c r="H24" i="3"/>
  <c r="H25" i="3"/>
  <c r="H26" i="3"/>
  <c r="H27" i="3"/>
  <c r="H28" i="3"/>
  <c r="H29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7" i="3"/>
  <c r="C24" i="3"/>
  <c r="E24" i="3" s="1"/>
  <c r="C25" i="3"/>
  <c r="E25" i="3" s="1"/>
  <c r="F25" i="3" s="1"/>
  <c r="C28" i="3"/>
  <c r="E28" i="3" s="1"/>
  <c r="C29" i="3"/>
  <c r="E29" i="3" s="1"/>
  <c r="F29" i="3" s="1"/>
  <c r="D8" i="3"/>
  <c r="J8" i="3" s="1"/>
  <c r="D9" i="3"/>
  <c r="J9" i="3" s="1"/>
  <c r="D10" i="3"/>
  <c r="C10" i="3" s="1"/>
  <c r="E10" i="3" s="1"/>
  <c r="D11" i="3"/>
  <c r="C11" i="3" s="1"/>
  <c r="E11" i="3" s="1"/>
  <c r="D12" i="3"/>
  <c r="J12" i="3" s="1"/>
  <c r="K12" i="3" s="1"/>
  <c r="D13" i="3"/>
  <c r="J13" i="3" s="1"/>
  <c r="K13" i="3" s="1"/>
  <c r="D14" i="3"/>
  <c r="C14" i="3" s="1"/>
  <c r="D15" i="3"/>
  <c r="D16" i="3"/>
  <c r="C16" i="3" s="1"/>
  <c r="D17" i="3"/>
  <c r="C17" i="3" s="1"/>
  <c r="D18" i="3"/>
  <c r="C18" i="3" s="1"/>
  <c r="D19" i="3"/>
  <c r="C19" i="3" s="1"/>
  <c r="D20" i="3"/>
  <c r="C20" i="3" s="1"/>
  <c r="D21" i="3"/>
  <c r="C21" i="3" s="1"/>
  <c r="D22" i="3"/>
  <c r="C22" i="3" s="1"/>
  <c r="D23" i="3"/>
  <c r="C23" i="3" s="1"/>
  <c r="D24" i="3"/>
  <c r="J24" i="3" s="1"/>
  <c r="D25" i="3"/>
  <c r="J25" i="3" s="1"/>
  <c r="D26" i="3"/>
  <c r="C26" i="3" s="1"/>
  <c r="E26" i="3" s="1"/>
  <c r="F26" i="3" s="1"/>
  <c r="D27" i="3"/>
  <c r="C27" i="3" s="1"/>
  <c r="E27" i="3" s="1"/>
  <c r="D28" i="3"/>
  <c r="D29" i="3"/>
  <c r="J29" i="3" s="1"/>
  <c r="D7" i="3"/>
  <c r="C7" i="3"/>
  <c r="C8" i="3"/>
  <c r="E8" i="3" s="1"/>
  <c r="C9" i="3"/>
  <c r="E9" i="3" s="1"/>
  <c r="C12" i="3"/>
  <c r="E12" i="3" s="1"/>
  <c r="C15" i="3"/>
  <c r="K19" i="3" l="1"/>
  <c r="L19" i="3" s="1"/>
  <c r="K15" i="3"/>
  <c r="O27" i="3"/>
  <c r="P27" i="3"/>
  <c r="P26" i="3"/>
  <c r="O26" i="3"/>
  <c r="P13" i="3"/>
  <c r="P12" i="3"/>
  <c r="P23" i="3"/>
  <c r="O23" i="3"/>
  <c r="O11" i="3"/>
  <c r="P11" i="3"/>
  <c r="P10" i="3"/>
  <c r="O10" i="3"/>
  <c r="P21" i="3"/>
  <c r="O21" i="3"/>
  <c r="P8" i="3"/>
  <c r="O8" i="3"/>
  <c r="O20" i="3"/>
  <c r="O18" i="3"/>
  <c r="O17" i="3"/>
  <c r="O16" i="3"/>
  <c r="O15" i="3"/>
  <c r="O14" i="3"/>
  <c r="K28" i="3"/>
  <c r="L28" i="3" s="1"/>
  <c r="K27" i="3"/>
  <c r="K29" i="3"/>
  <c r="L29" i="3" s="1"/>
  <c r="K24" i="3"/>
  <c r="L24" i="3" s="1"/>
  <c r="K25" i="3"/>
  <c r="L25" i="3" s="1"/>
  <c r="N19" i="3"/>
  <c r="N25" i="3"/>
  <c r="O19" i="3"/>
  <c r="P19" i="3"/>
  <c r="G28" i="3"/>
  <c r="F28" i="3"/>
  <c r="N29" i="3"/>
  <c r="N28" i="3"/>
  <c r="L15" i="3"/>
  <c r="M15" i="3"/>
  <c r="F24" i="3"/>
  <c r="G24" i="3"/>
  <c r="F27" i="3"/>
  <c r="G27" i="3"/>
  <c r="L18" i="3"/>
  <c r="M18" i="3"/>
  <c r="L13" i="3"/>
  <c r="M13" i="3"/>
  <c r="L12" i="3"/>
  <c r="M12" i="3"/>
  <c r="L27" i="3"/>
  <c r="M27" i="3"/>
  <c r="K8" i="3"/>
  <c r="J26" i="3"/>
  <c r="K26" i="3" s="1"/>
  <c r="J14" i="3"/>
  <c r="K14" i="3" s="1"/>
  <c r="J23" i="3"/>
  <c r="K23" i="3" s="1"/>
  <c r="J11" i="3"/>
  <c r="K11" i="3" s="1"/>
  <c r="M17" i="3"/>
  <c r="J22" i="3"/>
  <c r="K22" i="3" s="1"/>
  <c r="J10" i="3"/>
  <c r="K10" i="3" s="1"/>
  <c r="M28" i="3"/>
  <c r="M16" i="3"/>
  <c r="J21" i="3"/>
  <c r="K21" i="3" s="1"/>
  <c r="J20" i="3"/>
  <c r="K20" i="3" s="1"/>
  <c r="K7" i="3"/>
  <c r="D30" i="3"/>
  <c r="G26" i="3"/>
  <c r="G29" i="3"/>
  <c r="G25" i="3"/>
  <c r="N7" i="3"/>
  <c r="O7" i="3" s="1"/>
  <c r="E14" i="3"/>
  <c r="F14" i="3" s="1"/>
  <c r="C13" i="3"/>
  <c r="C30" i="3" s="1"/>
  <c r="G8" i="3"/>
  <c r="F8" i="3"/>
  <c r="G11" i="3"/>
  <c r="F11" i="3"/>
  <c r="G9" i="3"/>
  <c r="F9" i="3"/>
  <c r="G12" i="3"/>
  <c r="F12" i="3"/>
  <c r="G10" i="3"/>
  <c r="F10" i="3"/>
  <c r="L7" i="3"/>
  <c r="M7" i="3"/>
  <c r="E20" i="3"/>
  <c r="E17" i="3"/>
  <c r="E7" i="3"/>
  <c r="E21" i="3"/>
  <c r="E23" i="3"/>
  <c r="E16" i="3"/>
  <c r="E15" i="3"/>
  <c r="E19" i="3"/>
  <c r="E22" i="3"/>
  <c r="E18" i="3"/>
  <c r="M19" i="3" l="1"/>
  <c r="M25" i="3"/>
  <c r="M29" i="3"/>
  <c r="N24" i="3"/>
  <c r="P24" i="3" s="1"/>
  <c r="M24" i="3"/>
  <c r="K9" i="3"/>
  <c r="N9" i="3"/>
  <c r="P25" i="3"/>
  <c r="O25" i="3"/>
  <c r="N22" i="3"/>
  <c r="J30" i="3"/>
  <c r="O28" i="3"/>
  <c r="P28" i="3"/>
  <c r="O29" i="3"/>
  <c r="P29" i="3"/>
  <c r="M10" i="3"/>
  <c r="L10" i="3"/>
  <c r="M22" i="3"/>
  <c r="L22" i="3"/>
  <c r="L8" i="3"/>
  <c r="M8" i="3"/>
  <c r="M23" i="3"/>
  <c r="L23" i="3"/>
  <c r="L20" i="3"/>
  <c r="M20" i="3"/>
  <c r="L21" i="3"/>
  <c r="M21" i="3"/>
  <c r="M11" i="3"/>
  <c r="L11" i="3"/>
  <c r="K30" i="3"/>
  <c r="L14" i="3"/>
  <c r="M14" i="3"/>
  <c r="I30" i="3"/>
  <c r="L26" i="3"/>
  <c r="M26" i="3"/>
  <c r="E30" i="3"/>
  <c r="G14" i="3"/>
  <c r="P7" i="3"/>
  <c r="E13" i="3"/>
  <c r="G17" i="3"/>
  <c r="F17" i="3"/>
  <c r="G16" i="3"/>
  <c r="F16" i="3"/>
  <c r="F23" i="3"/>
  <c r="G23" i="3"/>
  <c r="F20" i="3"/>
  <c r="G20" i="3"/>
  <c r="G19" i="3"/>
  <c r="F19" i="3"/>
  <c r="F15" i="3"/>
  <c r="G15" i="3"/>
  <c r="G21" i="3"/>
  <c r="F21" i="3"/>
  <c r="G7" i="3"/>
  <c r="F7" i="3"/>
  <c r="G18" i="3"/>
  <c r="F18" i="3"/>
  <c r="G22" i="3"/>
  <c r="F22" i="3"/>
  <c r="O24" i="3" l="1"/>
  <c r="O9" i="3"/>
  <c r="P9" i="3"/>
  <c r="L9" i="3"/>
  <c r="L30" i="3" s="1"/>
  <c r="M9" i="3"/>
  <c r="M30" i="3" s="1"/>
  <c r="O22" i="3"/>
  <c r="P22" i="3"/>
  <c r="N30" i="3"/>
  <c r="G30" i="3"/>
  <c r="G13" i="3"/>
  <c r="F13" i="3"/>
  <c r="F30" i="3" s="1"/>
  <c r="P30" i="3" l="1"/>
  <c r="O30" i="3"/>
  <c r="F63" i="2" l="1"/>
  <c r="B15" i="2" l="1"/>
  <c r="B12" i="2" l="1"/>
  <c r="B17" i="2" l="1"/>
  <c r="B21" i="2"/>
  <c r="F24" i="2"/>
  <c r="F8" i="2" l="1"/>
  <c r="F21" i="2" l="1"/>
  <c r="F15" i="2"/>
  <c r="D13" i="2"/>
  <c r="D12" i="2"/>
  <c r="F11" i="2"/>
  <c r="F14" i="2"/>
  <c r="F16" i="2"/>
  <c r="F17" i="2"/>
  <c r="F18" i="2"/>
  <c r="F19" i="2"/>
  <c r="F20" i="2"/>
  <c r="F22" i="2"/>
  <c r="F23" i="2"/>
  <c r="F25" i="2"/>
  <c r="F26" i="2"/>
  <c r="F27" i="2"/>
  <c r="F28" i="2"/>
  <c r="F29" i="2"/>
  <c r="F30" i="2"/>
  <c r="D14" i="2"/>
  <c r="D16" i="2"/>
  <c r="D17" i="2"/>
  <c r="D18" i="2"/>
  <c r="D19" i="2"/>
  <c r="D20" i="2"/>
  <c r="D22" i="2"/>
  <c r="D23" i="2"/>
  <c r="D24" i="2"/>
  <c r="G24" i="2" s="1"/>
  <c r="J24" i="2" s="1"/>
  <c r="D25" i="2"/>
  <c r="D26" i="2"/>
  <c r="D27" i="2"/>
  <c r="D28" i="2"/>
  <c r="D29" i="2"/>
  <c r="D30" i="2"/>
  <c r="D11" i="2"/>
  <c r="D8" i="2"/>
  <c r="D9" i="2"/>
  <c r="F9" i="2"/>
  <c r="D10" i="2"/>
  <c r="F10" i="2"/>
  <c r="G8" i="2" l="1"/>
  <c r="G19" i="2"/>
  <c r="G30" i="2"/>
  <c r="D21" i="2"/>
  <c r="G21" i="2" s="1"/>
  <c r="J21" i="2" s="1"/>
  <c r="D15" i="2"/>
  <c r="G15" i="2" s="1"/>
  <c r="F12" i="2"/>
  <c r="G12" i="2" s="1"/>
  <c r="K12" i="2" s="1"/>
  <c r="K31" i="2" s="1"/>
  <c r="B31" i="2"/>
  <c r="B38" i="2" s="1"/>
  <c r="F13" i="2"/>
  <c r="G13" i="2" s="1"/>
  <c r="H13" i="2" s="1"/>
  <c r="G10" i="2"/>
  <c r="G23" i="2"/>
  <c r="J23" i="2" s="1"/>
  <c r="G18" i="2"/>
  <c r="G26" i="2"/>
  <c r="G11" i="2"/>
  <c r="G27" i="2"/>
  <c r="I27" i="2" s="1"/>
  <c r="I31" i="2" s="1"/>
  <c r="G16" i="2"/>
  <c r="G14" i="2"/>
  <c r="G22" i="2"/>
  <c r="J22" i="2" s="1"/>
  <c r="G28" i="2"/>
  <c r="G25" i="2"/>
  <c r="J25" i="2" s="1"/>
  <c r="G20" i="2"/>
  <c r="G17" i="2"/>
  <c r="L17" i="2" s="1"/>
  <c r="L31" i="2" s="1"/>
  <c r="G29" i="2"/>
  <c r="G9" i="2"/>
  <c r="H32" i="2" l="1"/>
  <c r="H31" i="2"/>
  <c r="J31" i="2"/>
  <c r="D31" i="2"/>
  <c r="F31" i="2"/>
  <c r="G31" i="2"/>
</calcChain>
</file>

<file path=xl/sharedStrings.xml><?xml version="1.0" encoding="utf-8"?>
<sst xmlns="http://schemas.openxmlformats.org/spreadsheetml/2006/main" count="213" uniqueCount="83">
  <si>
    <t>M1</t>
  </si>
  <si>
    <t>M2</t>
  </si>
  <si>
    <t xml:space="preserve">  (Art 59(3)(d))</t>
  </si>
  <si>
    <t>M3</t>
  </si>
  <si>
    <t xml:space="preserve"> (Art 59(3)(d))</t>
  </si>
  <si>
    <t>M5</t>
  </si>
  <si>
    <t xml:space="preserve"> (Art 59(4)(b))</t>
  </si>
  <si>
    <t>M9</t>
  </si>
  <si>
    <t>M10</t>
  </si>
  <si>
    <t>M11</t>
  </si>
  <si>
    <t>M12</t>
  </si>
  <si>
    <t>M13</t>
  </si>
  <si>
    <t>M14</t>
  </si>
  <si>
    <t>M15</t>
  </si>
  <si>
    <t xml:space="preserve"> (Art 59(4)(b)) </t>
  </si>
  <si>
    <t>M16</t>
  </si>
  <si>
    <t>M17</t>
  </si>
  <si>
    <t>M18</t>
  </si>
  <si>
    <t>M19</t>
  </si>
  <si>
    <t xml:space="preserve"> (Art 59(4)(a))</t>
  </si>
  <si>
    <t>M20</t>
  </si>
  <si>
    <t>M23</t>
  </si>
  <si>
    <t>M6.1</t>
  </si>
  <si>
    <t>(Art 59(4)(b))</t>
  </si>
  <si>
    <t>(Art 59(4)(a))</t>
  </si>
  <si>
    <t>M6 diverse da M6.1</t>
  </si>
  <si>
    <t xml:space="preserve">  (Art 59(4)(b))</t>
  </si>
  <si>
    <t>(Art 59(3)(d))</t>
  </si>
  <si>
    <t>M8.1 e M8.2</t>
  </si>
  <si>
    <t>M8 diverse da M8.1 e M8.2</t>
  </si>
  <si>
    <t>MISURA</t>
  </si>
  <si>
    <t>TASSO MAX UE</t>
  </si>
  <si>
    <t>BASE LEGALE</t>
  </si>
  <si>
    <t>REGIONI PIU' SVILUPPATE</t>
  </si>
  <si>
    <t>REGIONI IN TRANSIZONE</t>
  </si>
  <si>
    <t xml:space="preserve">  (Art 59(3)(c))</t>
  </si>
  <si>
    <t>REGIONI MENO SVILUPPATE</t>
  </si>
  <si>
    <t xml:space="preserve">  (Art 59(3)(a))</t>
  </si>
  <si>
    <t>Non applicabile</t>
  </si>
  <si>
    <t>M4 in P4, P5</t>
  </si>
  <si>
    <t>M4 in altre Priorità</t>
  </si>
  <si>
    <t xml:space="preserve">M7 </t>
  </si>
  <si>
    <t>Sviluppo spesa pubblica al 31/3/2025</t>
  </si>
  <si>
    <t>Inserire valore</t>
  </si>
  <si>
    <t>Calcolato</t>
  </si>
  <si>
    <t xml:space="preserve">Inserire valore </t>
  </si>
  <si>
    <t>Inserire valore in EURO</t>
  </si>
  <si>
    <t>Importo FEASR da spendere dal 1/4/2025</t>
  </si>
  <si>
    <t>Sviluppo spesa pubblica dal 01/04/2025</t>
  </si>
  <si>
    <t>Totali</t>
  </si>
  <si>
    <t>%  cofinanziamento FEASR al 31/3/2025</t>
  </si>
  <si>
    <t>% cofinanziamento FEASR dal 01/04/2025</t>
  </si>
  <si>
    <t>PSR 2014-2022: TASSI FEASR MASSIMI APPLICABILI PER MISURA E CATEGORIA DI REGIONE</t>
  </si>
  <si>
    <t>A</t>
  </si>
  <si>
    <t>B</t>
  </si>
  <si>
    <t>C</t>
  </si>
  <si>
    <t>D</t>
  </si>
  <si>
    <t>E</t>
  </si>
  <si>
    <t>F</t>
  </si>
  <si>
    <t>G</t>
  </si>
  <si>
    <t>N.B. Operare solo su celle con fondo giallo. Non modificare le altre celle. Non cancellare le formule.</t>
  </si>
  <si>
    <r>
      <t>COLONNA B:</t>
    </r>
    <r>
      <rPr>
        <sz val="11"/>
        <color theme="1"/>
        <rFont val="Calibri"/>
        <family val="2"/>
      </rPr>
      <t xml:space="preserve"> Inserire il valore presunto di spesa da erogare a partire dal 1 aprile 2025 (spesa residua o spesa che si intende riprogrammare)</t>
    </r>
  </si>
  <si>
    <r>
      <t>COLONNA C:</t>
    </r>
    <r>
      <rPr>
        <sz val="11"/>
        <color theme="1"/>
        <rFont val="Calibri"/>
        <family val="2"/>
      </rPr>
      <t xml:space="preserve"> Inserire il valore del cofinanziamento UE unico risultante nei PSR attuali</t>
    </r>
  </si>
  <si>
    <r>
      <t>COLONNA E:</t>
    </r>
    <r>
      <rPr>
        <sz val="11"/>
        <color theme="1"/>
        <rFont val="Calibri"/>
        <family val="2"/>
      </rPr>
      <t xml:space="preserve"> Inserire il nuovo valore di cofinanziamento UE tenendo conto dei massimali per intervento indicati nel foglio di Lavoro "Tassi Max" e del fatto che il nuovo tasso unico del PSR deve essere applicato a tutti gli interventi con l'eccezione di quelli in deroga di cui all'articolo l’art. 59, paragrafo 3, lettera a) del Reg. UE n. 1305/2013 (laddove applicato dalla Regione o Provincia Autonoma)</t>
    </r>
  </si>
  <si>
    <t>Quota nazionale da detrarre dal PSR e reinserire come Top up</t>
  </si>
  <si>
    <t xml:space="preserve">(Art. 6ter Reg. 2020/2220) </t>
  </si>
  <si>
    <t>P2</t>
  </si>
  <si>
    <t>P3</t>
  </si>
  <si>
    <t>P4</t>
  </si>
  <si>
    <t>P5</t>
  </si>
  <si>
    <t>P6</t>
  </si>
  <si>
    <t xml:space="preserve">D </t>
  </si>
  <si>
    <t>%  cof. FEASR al 31/3/2025</t>
  </si>
  <si>
    <t>Spesa pubblica da spendere dal 1/4/2025</t>
  </si>
  <si>
    <t>Quota FEASR da spendere dal 1/4/2025</t>
  </si>
  <si>
    <t>Quota Nazionale da spendere dal 1/4/2025</t>
  </si>
  <si>
    <t>QuotaStato da spendere dal 1/4/2025</t>
  </si>
  <si>
    <t>Quota Regione da spendere dal 1/4/2025</t>
  </si>
  <si>
    <t>% cof. FEASR dal 01/04/2025</t>
  </si>
  <si>
    <t>Sviluppo spesa pubblica dal 1/4/2025</t>
  </si>
  <si>
    <t>Quota Stato da detrarre dal PSR e reinserire come Top up</t>
  </si>
  <si>
    <t>Quota Regione da detrarre dal PSR e reinserire come Top up</t>
  </si>
  <si>
    <t>PSR 2014-2022 Regione Abruzzo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</si>
</sst>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0_-;\-* #,##0.000_-;_-* &quot;-&quot;??_-;_-@_-"/>
  </numFmts>
  <fonts count="1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Aptos Narrow"/>
      <family val="2"/>
      <scheme val="minor"/>
    </font>
    <font>
      <strike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7" xfId="0" applyFont="1" applyFill="1" applyBorder="1" applyAlignment="1">
      <alignment horizontal="center"/>
    </xf>
    <xf numFmtId="9" fontId="2" fillId="2" borderId="4" xfId="0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right" vertical="center" wrapText="1"/>
    </xf>
    <xf numFmtId="9" fontId="2" fillId="2" borderId="7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/>
    </xf>
    <xf numFmtId="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9" fontId="2" fillId="3" borderId="2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9" fontId="2" fillId="3" borderId="2" xfId="0" applyNumberFormat="1" applyFont="1" applyFill="1" applyBorder="1" applyAlignment="1">
      <alignment horizontal="right" vertical="center" wrapText="1"/>
    </xf>
    <xf numFmtId="9" fontId="2" fillId="3" borderId="7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9" fontId="2" fillId="4" borderId="4" xfId="0" applyNumberFormat="1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9" fontId="2" fillId="4" borderId="2" xfId="0" applyNumberFormat="1" applyFont="1" applyFill="1" applyBorder="1" applyAlignment="1">
      <alignment vertical="center" wrapText="1"/>
    </xf>
    <xf numFmtId="0" fontId="2" fillId="4" borderId="11" xfId="0" applyFont="1" applyFill="1" applyBorder="1" applyAlignment="1">
      <alignment horizontal="center" vertical="center" wrapText="1"/>
    </xf>
    <xf numFmtId="9" fontId="2" fillId="4" borderId="2" xfId="0" applyNumberFormat="1" applyFont="1" applyFill="1" applyBorder="1" applyAlignment="1">
      <alignment horizontal="right" vertical="center" wrapText="1"/>
    </xf>
    <xf numFmtId="9" fontId="2" fillId="4" borderId="7" xfId="0" applyNumberFormat="1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9" fontId="0" fillId="0" borderId="0" xfId="2" applyFont="1"/>
    <xf numFmtId="43" fontId="0" fillId="0" borderId="19" xfId="1" applyFont="1" applyBorder="1"/>
    <xf numFmtId="0" fontId="5" fillId="0" borderId="22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6" fillId="5" borderId="22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left" vertical="center" wrapText="1"/>
    </xf>
    <xf numFmtId="43" fontId="0" fillId="8" borderId="25" xfId="1" applyFont="1" applyFill="1" applyBorder="1"/>
    <xf numFmtId="10" fontId="0" fillId="8" borderId="19" xfId="2" applyNumberFormat="1" applyFont="1" applyFill="1" applyBorder="1"/>
    <xf numFmtId="0" fontId="7" fillId="0" borderId="0" xfId="0" applyFont="1"/>
    <xf numFmtId="43" fontId="1" fillId="5" borderId="18" xfId="1" applyFont="1" applyFill="1" applyBorder="1"/>
    <xf numFmtId="0" fontId="1" fillId="7" borderId="0" xfId="0" applyFont="1" applyFill="1"/>
    <xf numFmtId="9" fontId="1" fillId="7" borderId="0" xfId="2" applyFont="1" applyFill="1"/>
    <xf numFmtId="43" fontId="1" fillId="5" borderId="1" xfId="1" applyFont="1" applyFill="1" applyBorder="1"/>
    <xf numFmtId="0" fontId="1" fillId="0" borderId="0" xfId="0" applyFont="1"/>
    <xf numFmtId="0" fontId="1" fillId="5" borderId="18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164" fontId="0" fillId="0" borderId="0" xfId="0" applyNumberFormat="1"/>
    <xf numFmtId="0" fontId="1" fillId="5" borderId="16" xfId="0" applyFont="1" applyFill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43" fontId="0" fillId="0" borderId="32" xfId="1" applyFont="1" applyBorder="1"/>
    <xf numFmtId="0" fontId="0" fillId="0" borderId="2" xfId="0" applyBorder="1"/>
    <xf numFmtId="43" fontId="0" fillId="0" borderId="2" xfId="1" applyFont="1" applyBorder="1"/>
    <xf numFmtId="164" fontId="0" fillId="0" borderId="2" xfId="0" applyNumberFormat="1" applyBorder="1"/>
    <xf numFmtId="4" fontId="0" fillId="0" borderId="0" xfId="0" applyNumberFormat="1"/>
    <xf numFmtId="0" fontId="8" fillId="9" borderId="27" xfId="0" applyFont="1" applyFill="1" applyBorder="1" applyAlignment="1">
      <alignment horizontal="right" vertical="center" wrapText="1"/>
    </xf>
    <xf numFmtId="4" fontId="9" fillId="9" borderId="28" xfId="0" applyNumberFormat="1" applyFont="1" applyFill="1" applyBorder="1" applyAlignment="1">
      <alignment horizontal="right" vertical="center" wrapText="1"/>
    </xf>
    <xf numFmtId="4" fontId="9" fillId="0" borderId="0" xfId="0" applyNumberFormat="1" applyFont="1"/>
    <xf numFmtId="9" fontId="2" fillId="6" borderId="13" xfId="0" applyNumberFormat="1" applyFont="1" applyFill="1" applyBorder="1" applyAlignment="1">
      <alignment horizontal="center" vertical="center" wrapText="1"/>
    </xf>
    <xf numFmtId="9" fontId="2" fillId="6" borderId="14" xfId="0" applyNumberFormat="1" applyFont="1" applyFill="1" applyBorder="1" applyAlignment="1">
      <alignment horizontal="center" vertical="center" wrapText="1"/>
    </xf>
    <xf numFmtId="9" fontId="2" fillId="6" borderId="15" xfId="0" applyNumberFormat="1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/>
    </xf>
    <xf numFmtId="0" fontId="3" fillId="6" borderId="17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 wrapText="1"/>
    </xf>
    <xf numFmtId="0" fontId="1" fillId="5" borderId="21" xfId="0" applyFont="1" applyFill="1" applyBorder="1" applyAlignment="1">
      <alignment horizontal="center" wrapText="1"/>
    </xf>
    <xf numFmtId="0" fontId="1" fillId="5" borderId="29" xfId="0" applyFont="1" applyFill="1" applyBorder="1" applyAlignment="1">
      <alignment horizontal="center" wrapText="1"/>
    </xf>
    <xf numFmtId="0" fontId="1" fillId="5" borderId="30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43" fontId="10" fillId="0" borderId="0" xfId="1" applyFont="1"/>
    <xf numFmtId="0" fontId="11" fillId="0" borderId="0" xfId="0" applyFont="1"/>
    <xf numFmtId="0" fontId="12" fillId="5" borderId="2" xfId="0" applyFont="1" applyFill="1" applyBorder="1" applyAlignment="1">
      <alignment horizontal="center"/>
    </xf>
    <xf numFmtId="0" fontId="12" fillId="10" borderId="2" xfId="0" applyFont="1" applyFill="1" applyBorder="1" applyAlignment="1">
      <alignment horizontal="center"/>
    </xf>
    <xf numFmtId="0" fontId="12" fillId="11" borderId="2" xfId="0" applyFont="1" applyFill="1" applyBorder="1" applyAlignment="1">
      <alignment horizontal="center"/>
    </xf>
    <xf numFmtId="0" fontId="13" fillId="0" borderId="2" xfId="0" applyFont="1" applyBorder="1"/>
    <xf numFmtId="43" fontId="13" fillId="0" borderId="2" xfId="1" applyFont="1" applyBorder="1"/>
    <xf numFmtId="0" fontId="12" fillId="8" borderId="2" xfId="0" applyFont="1" applyFill="1" applyBorder="1" applyAlignment="1">
      <alignment horizontal="left" vertical="center" wrapText="1"/>
    </xf>
    <xf numFmtId="10" fontId="13" fillId="8" borderId="2" xfId="2" applyNumberFormat="1" applyFont="1" applyFill="1" applyBorder="1" applyAlignment="1">
      <alignment horizontal="center"/>
    </xf>
    <xf numFmtId="43" fontId="13" fillId="8" borderId="2" xfId="1" applyFont="1" applyFill="1" applyBorder="1"/>
    <xf numFmtId="10" fontId="13" fillId="10" borderId="2" xfId="2" applyNumberFormat="1" applyFont="1" applyFill="1" applyBorder="1" applyAlignment="1">
      <alignment horizontal="center"/>
    </xf>
    <xf numFmtId="43" fontId="13" fillId="10" borderId="2" xfId="1" applyFont="1" applyFill="1" applyBorder="1"/>
    <xf numFmtId="165" fontId="13" fillId="11" borderId="2" xfId="1" applyNumberFormat="1" applyFont="1" applyFill="1" applyBorder="1"/>
    <xf numFmtId="43" fontId="12" fillId="8" borderId="2" xfId="0" applyNumberFormat="1" applyFont="1" applyFill="1" applyBorder="1" applyAlignment="1">
      <alignment horizontal="left" vertical="center" wrapText="1"/>
    </xf>
    <xf numFmtId="43" fontId="12" fillId="10" borderId="2" xfId="0" applyNumberFormat="1" applyFont="1" applyFill="1" applyBorder="1"/>
    <xf numFmtId="43" fontId="12" fillId="10" borderId="2" xfId="1" applyFont="1" applyFill="1" applyBorder="1"/>
    <xf numFmtId="43" fontId="12" fillId="11" borderId="2" xfId="1" applyFont="1" applyFill="1" applyBorder="1"/>
    <xf numFmtId="43" fontId="14" fillId="0" borderId="0" xfId="1" applyFont="1"/>
    <xf numFmtId="0" fontId="10" fillId="0" borderId="0" xfId="0" applyFont="1"/>
    <xf numFmtId="164" fontId="10" fillId="0" borderId="0" xfId="0" applyNumberFormat="1" applyFont="1"/>
    <xf numFmtId="9" fontId="10" fillId="0" borderId="0" xfId="2" applyFont="1"/>
    <xf numFmtId="0" fontId="12" fillId="8" borderId="2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wrapText="1"/>
    </xf>
    <xf numFmtId="0" fontId="12" fillId="10" borderId="2" xfId="0" applyFont="1" applyFill="1" applyBorder="1" applyAlignment="1">
      <alignment horizontal="center" wrapText="1"/>
    </xf>
    <xf numFmtId="0" fontId="12" fillId="11" borderId="2" xfId="0" applyFont="1" applyFill="1" applyBorder="1" applyAlignment="1">
      <alignment horizontal="center" wrapText="1"/>
    </xf>
    <xf numFmtId="164" fontId="15" fillId="0" borderId="0" xfId="0" applyNumberFormat="1" applyFont="1"/>
    <xf numFmtId="0" fontId="12" fillId="8" borderId="2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left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9"/>
  <sheetViews>
    <sheetView zoomScale="115" zoomScaleNormal="115" workbookViewId="0">
      <selection activeCell="C8" sqref="C8"/>
    </sheetView>
  </sheetViews>
  <sheetFormatPr defaultRowHeight="14.4" x14ac:dyDescent="0.3"/>
  <cols>
    <col min="2" max="2" width="24" customWidth="1"/>
    <col min="3" max="3" width="15.33203125" customWidth="1"/>
    <col min="4" max="4" width="17.44140625" style="1" customWidth="1"/>
    <col min="5" max="5" width="17.44140625" customWidth="1"/>
    <col min="6" max="6" width="17" customWidth="1"/>
    <col min="7" max="7" width="16.6640625" customWidth="1"/>
    <col min="8" max="8" width="17" customWidth="1"/>
  </cols>
  <sheetData>
    <row r="1" spans="2:8" ht="15" thickBot="1" x14ac:dyDescent="0.35"/>
    <row r="2" spans="2:8" ht="24" customHeight="1" thickBot="1" x14ac:dyDescent="0.4">
      <c r="B2" s="62" t="s">
        <v>52</v>
      </c>
      <c r="C2" s="63"/>
      <c r="D2" s="63"/>
      <c r="E2" s="63"/>
      <c r="F2" s="63"/>
      <c r="G2" s="63"/>
      <c r="H2" s="64"/>
    </row>
    <row r="3" spans="2:8" ht="19.2" customHeight="1" x14ac:dyDescent="0.3">
      <c r="B3" s="67" t="s">
        <v>30</v>
      </c>
      <c r="C3" s="65" t="s">
        <v>33</v>
      </c>
      <c r="D3" s="65"/>
      <c r="E3" s="66" t="s">
        <v>34</v>
      </c>
      <c r="F3" s="66"/>
      <c r="G3" s="69" t="s">
        <v>36</v>
      </c>
      <c r="H3" s="70"/>
    </row>
    <row r="4" spans="2:8" ht="20.399999999999999" customHeight="1" thickBot="1" x14ac:dyDescent="0.35">
      <c r="B4" s="68"/>
      <c r="C4" s="2" t="s">
        <v>31</v>
      </c>
      <c r="D4" s="2" t="s">
        <v>32</v>
      </c>
      <c r="E4" s="10" t="s">
        <v>31</v>
      </c>
      <c r="F4" s="10" t="s">
        <v>32</v>
      </c>
      <c r="G4" s="18" t="s">
        <v>31</v>
      </c>
      <c r="H4" s="19" t="s">
        <v>32</v>
      </c>
    </row>
    <row r="5" spans="2:8" ht="19.95" customHeight="1" x14ac:dyDescent="0.3">
      <c r="B5" s="27" t="s">
        <v>0</v>
      </c>
      <c r="C5" s="3">
        <v>0.8</v>
      </c>
      <c r="D5" s="4" t="s">
        <v>19</v>
      </c>
      <c r="E5" s="11">
        <v>0.9</v>
      </c>
      <c r="F5" s="12" t="s">
        <v>19</v>
      </c>
      <c r="G5" s="20">
        <v>0.9</v>
      </c>
      <c r="H5" s="21" t="s">
        <v>19</v>
      </c>
    </row>
    <row r="6" spans="2:8" ht="16.2" customHeight="1" x14ac:dyDescent="0.3">
      <c r="B6" s="28" t="s">
        <v>1</v>
      </c>
      <c r="C6" s="5">
        <v>0.53</v>
      </c>
      <c r="D6" s="6" t="s">
        <v>2</v>
      </c>
      <c r="E6" s="13">
        <v>0.63</v>
      </c>
      <c r="F6" s="14" t="s">
        <v>35</v>
      </c>
      <c r="G6" s="22">
        <v>0.85</v>
      </c>
      <c r="H6" s="23" t="s">
        <v>37</v>
      </c>
    </row>
    <row r="7" spans="2:8" ht="19.95" hidden="1" customHeight="1" x14ac:dyDescent="0.3">
      <c r="B7" s="28" t="s">
        <v>3</v>
      </c>
      <c r="C7" s="5">
        <v>0.53</v>
      </c>
      <c r="D7" s="6" t="s">
        <v>4</v>
      </c>
      <c r="E7" s="13">
        <v>0.63</v>
      </c>
      <c r="F7" s="14" t="s">
        <v>35</v>
      </c>
      <c r="G7" s="22">
        <v>0.85</v>
      </c>
      <c r="H7" s="23" t="s">
        <v>37</v>
      </c>
    </row>
    <row r="8" spans="2:8" ht="19.95" customHeight="1" x14ac:dyDescent="0.3">
      <c r="B8" s="28" t="s">
        <v>3</v>
      </c>
      <c r="C8" s="5">
        <v>0.53</v>
      </c>
      <c r="D8" s="6" t="s">
        <v>2</v>
      </c>
      <c r="E8" s="13">
        <v>0.63</v>
      </c>
      <c r="F8" s="14" t="s">
        <v>35</v>
      </c>
      <c r="G8" s="22">
        <v>0.85</v>
      </c>
      <c r="H8" s="23" t="s">
        <v>37</v>
      </c>
    </row>
    <row r="9" spans="2:8" ht="19.95" customHeight="1" x14ac:dyDescent="0.3">
      <c r="B9" s="28" t="s">
        <v>39</v>
      </c>
      <c r="C9" s="7">
        <v>0.75</v>
      </c>
      <c r="D9" s="6" t="s">
        <v>26</v>
      </c>
      <c r="E9" s="15">
        <v>0.75</v>
      </c>
      <c r="F9" s="14" t="s">
        <v>26</v>
      </c>
      <c r="G9" s="24">
        <v>0.85</v>
      </c>
      <c r="H9" s="23" t="s">
        <v>37</v>
      </c>
    </row>
    <row r="10" spans="2:8" ht="19.95" customHeight="1" x14ac:dyDescent="0.3">
      <c r="B10" s="28" t="s">
        <v>40</v>
      </c>
      <c r="C10" s="5">
        <v>0.53</v>
      </c>
      <c r="D10" s="6" t="s">
        <v>27</v>
      </c>
      <c r="E10" s="13">
        <v>0.63</v>
      </c>
      <c r="F10" s="14" t="s">
        <v>35</v>
      </c>
      <c r="G10" s="22">
        <v>0.85</v>
      </c>
      <c r="H10" s="23" t="s">
        <v>37</v>
      </c>
    </row>
    <row r="11" spans="2:8" ht="19.95" customHeight="1" x14ac:dyDescent="0.3">
      <c r="B11" s="28" t="s">
        <v>5</v>
      </c>
      <c r="C11" s="5">
        <v>0.53</v>
      </c>
      <c r="D11" s="6" t="s">
        <v>4</v>
      </c>
      <c r="E11" s="13">
        <v>0.63</v>
      </c>
      <c r="F11" s="14" t="s">
        <v>35</v>
      </c>
      <c r="G11" s="22">
        <v>0.85</v>
      </c>
      <c r="H11" s="23" t="s">
        <v>37</v>
      </c>
    </row>
    <row r="12" spans="2:8" ht="19.95" customHeight="1" x14ac:dyDescent="0.3">
      <c r="B12" s="28" t="s">
        <v>22</v>
      </c>
      <c r="C12" s="7">
        <v>0.8</v>
      </c>
      <c r="D12" s="6" t="s">
        <v>24</v>
      </c>
      <c r="E12" s="15">
        <v>0.9</v>
      </c>
      <c r="F12" s="14" t="s">
        <v>24</v>
      </c>
      <c r="G12" s="24">
        <v>0.9</v>
      </c>
      <c r="H12" s="23" t="s">
        <v>24</v>
      </c>
    </row>
    <row r="13" spans="2:8" ht="19.95" customHeight="1" x14ac:dyDescent="0.3">
      <c r="B13" s="28" t="s">
        <v>25</v>
      </c>
      <c r="C13" s="7">
        <v>0.53</v>
      </c>
      <c r="D13" s="6" t="s">
        <v>27</v>
      </c>
      <c r="E13" s="15">
        <v>0.63</v>
      </c>
      <c r="F13" s="14" t="s">
        <v>35</v>
      </c>
      <c r="G13" s="24">
        <v>0.85</v>
      </c>
      <c r="H13" s="23" t="s">
        <v>37</v>
      </c>
    </row>
    <row r="14" spans="2:8" ht="19.95" customHeight="1" x14ac:dyDescent="0.3">
      <c r="B14" s="28" t="s">
        <v>41</v>
      </c>
      <c r="C14" s="5">
        <v>0.53</v>
      </c>
      <c r="D14" s="6" t="s">
        <v>4</v>
      </c>
      <c r="E14" s="13">
        <v>0.63</v>
      </c>
      <c r="F14" s="14" t="s">
        <v>35</v>
      </c>
      <c r="G14" s="22">
        <v>0.85</v>
      </c>
      <c r="H14" s="23" t="s">
        <v>37</v>
      </c>
    </row>
    <row r="15" spans="2:8" ht="19.95" customHeight="1" x14ac:dyDescent="0.3">
      <c r="B15" s="28" t="s">
        <v>28</v>
      </c>
      <c r="C15" s="5">
        <v>0.75</v>
      </c>
      <c r="D15" s="6" t="s">
        <v>23</v>
      </c>
      <c r="E15" s="13">
        <v>0.75</v>
      </c>
      <c r="F15" s="14" t="s">
        <v>23</v>
      </c>
      <c r="G15" s="22">
        <v>0.85</v>
      </c>
      <c r="H15" s="23" t="s">
        <v>37</v>
      </c>
    </row>
    <row r="16" spans="2:8" ht="19.95" customHeight="1" x14ac:dyDescent="0.3">
      <c r="B16" s="28" t="s">
        <v>29</v>
      </c>
      <c r="C16" s="5">
        <v>0.53</v>
      </c>
      <c r="D16" s="6" t="s">
        <v>4</v>
      </c>
      <c r="E16" s="13">
        <v>0.63</v>
      </c>
      <c r="F16" s="14" t="s">
        <v>35</v>
      </c>
      <c r="G16" s="22">
        <v>0.85</v>
      </c>
      <c r="H16" s="23" t="s">
        <v>37</v>
      </c>
    </row>
    <row r="17" spans="2:8" ht="19.95" customHeight="1" x14ac:dyDescent="0.3">
      <c r="B17" s="28" t="s">
        <v>7</v>
      </c>
      <c r="C17" s="5">
        <v>0.8</v>
      </c>
      <c r="D17" s="6" t="s">
        <v>6</v>
      </c>
      <c r="E17" s="13">
        <v>0.9</v>
      </c>
      <c r="F17" s="14" t="s">
        <v>6</v>
      </c>
      <c r="G17" s="22">
        <v>0.9</v>
      </c>
      <c r="H17" s="23" t="s">
        <v>6</v>
      </c>
    </row>
    <row r="18" spans="2:8" ht="19.95" customHeight="1" x14ac:dyDescent="0.3">
      <c r="B18" s="28" t="s">
        <v>8</v>
      </c>
      <c r="C18" s="5">
        <v>0.75</v>
      </c>
      <c r="D18" s="6" t="s">
        <v>6</v>
      </c>
      <c r="E18" s="13">
        <v>0.75</v>
      </c>
      <c r="F18" s="14" t="s">
        <v>6</v>
      </c>
      <c r="G18" s="22">
        <v>0.85</v>
      </c>
      <c r="H18" s="23" t="s">
        <v>37</v>
      </c>
    </row>
    <row r="19" spans="2:8" ht="19.95" customHeight="1" x14ac:dyDescent="0.3">
      <c r="B19" s="28" t="s">
        <v>9</v>
      </c>
      <c r="C19" s="5">
        <v>0.75</v>
      </c>
      <c r="D19" s="6" t="s">
        <v>6</v>
      </c>
      <c r="E19" s="13">
        <v>0.75</v>
      </c>
      <c r="F19" s="14" t="s">
        <v>6</v>
      </c>
      <c r="G19" s="22">
        <v>0.85</v>
      </c>
      <c r="H19" s="23" t="s">
        <v>37</v>
      </c>
    </row>
    <row r="20" spans="2:8" ht="19.95" customHeight="1" x14ac:dyDescent="0.3">
      <c r="B20" s="28" t="s">
        <v>10</v>
      </c>
      <c r="C20" s="5">
        <v>0.75</v>
      </c>
      <c r="D20" s="6" t="s">
        <v>6</v>
      </c>
      <c r="E20" s="13">
        <v>0.75</v>
      </c>
      <c r="F20" s="14" t="s">
        <v>6</v>
      </c>
      <c r="G20" s="22">
        <v>0.85</v>
      </c>
      <c r="H20" s="23" t="s">
        <v>37</v>
      </c>
    </row>
    <row r="21" spans="2:8" ht="19.95" customHeight="1" x14ac:dyDescent="0.3">
      <c r="B21" s="28" t="s">
        <v>11</v>
      </c>
      <c r="C21" s="5">
        <v>0.75</v>
      </c>
      <c r="D21" s="6" t="s">
        <v>6</v>
      </c>
      <c r="E21" s="13">
        <v>0.75</v>
      </c>
      <c r="F21" s="14" t="s">
        <v>6</v>
      </c>
      <c r="G21" s="22">
        <v>0.85</v>
      </c>
      <c r="H21" s="23" t="s">
        <v>37</v>
      </c>
    </row>
    <row r="22" spans="2:8" ht="19.95" customHeight="1" x14ac:dyDescent="0.3">
      <c r="B22" s="28" t="s">
        <v>12</v>
      </c>
      <c r="C22" s="5">
        <v>0.53</v>
      </c>
      <c r="D22" s="6" t="s">
        <v>4</v>
      </c>
      <c r="E22" s="13">
        <v>0.63</v>
      </c>
      <c r="F22" s="14" t="s">
        <v>35</v>
      </c>
      <c r="G22" s="22">
        <v>0.85</v>
      </c>
      <c r="H22" s="23" t="s">
        <v>37</v>
      </c>
    </row>
    <row r="23" spans="2:8" ht="19.95" customHeight="1" x14ac:dyDescent="0.3">
      <c r="B23" s="28" t="s">
        <v>13</v>
      </c>
      <c r="C23" s="5">
        <v>0.75</v>
      </c>
      <c r="D23" s="6" t="s">
        <v>14</v>
      </c>
      <c r="E23" s="13">
        <v>0.75</v>
      </c>
      <c r="F23" s="14" t="s">
        <v>14</v>
      </c>
      <c r="G23" s="22">
        <v>0.85</v>
      </c>
      <c r="H23" s="23" t="s">
        <v>37</v>
      </c>
    </row>
    <row r="24" spans="2:8" ht="19.95" customHeight="1" x14ac:dyDescent="0.3">
      <c r="B24" s="28" t="s">
        <v>15</v>
      </c>
      <c r="C24" s="5">
        <v>0.8</v>
      </c>
      <c r="D24" s="6" t="s">
        <v>19</v>
      </c>
      <c r="E24" s="13">
        <v>0.9</v>
      </c>
      <c r="F24" s="14" t="s">
        <v>19</v>
      </c>
      <c r="G24" s="22">
        <v>0.9</v>
      </c>
      <c r="H24" s="23" t="s">
        <v>19</v>
      </c>
    </row>
    <row r="25" spans="2:8" ht="19.95" hidden="1" customHeight="1" x14ac:dyDescent="0.3">
      <c r="B25" s="28" t="s">
        <v>16</v>
      </c>
      <c r="C25" s="59" t="s">
        <v>38</v>
      </c>
      <c r="D25" s="60"/>
      <c r="E25" s="60"/>
      <c r="F25" s="60"/>
      <c r="G25" s="60"/>
      <c r="H25" s="61"/>
    </row>
    <row r="26" spans="2:8" ht="19.95" hidden="1" customHeight="1" x14ac:dyDescent="0.3">
      <c r="B26" s="28" t="s">
        <v>17</v>
      </c>
      <c r="C26" s="59" t="s">
        <v>38</v>
      </c>
      <c r="D26" s="60"/>
      <c r="E26" s="60"/>
      <c r="F26" s="60"/>
      <c r="G26" s="60"/>
      <c r="H26" s="61"/>
    </row>
    <row r="27" spans="2:8" ht="19.95" customHeight="1" x14ac:dyDescent="0.3">
      <c r="B27" s="28" t="s">
        <v>18</v>
      </c>
      <c r="C27" s="5">
        <v>0.8</v>
      </c>
      <c r="D27" s="6" t="s">
        <v>19</v>
      </c>
      <c r="E27" s="13">
        <v>0.9</v>
      </c>
      <c r="F27" s="14" t="s">
        <v>19</v>
      </c>
      <c r="G27" s="22">
        <v>0.9</v>
      </c>
      <c r="H27" s="23" t="s">
        <v>19</v>
      </c>
    </row>
    <row r="28" spans="2:8" ht="19.95" customHeight="1" x14ac:dyDescent="0.3">
      <c r="B28" s="28" t="s">
        <v>20</v>
      </c>
      <c r="C28" s="5">
        <v>0.53</v>
      </c>
      <c r="D28" s="6" t="s">
        <v>4</v>
      </c>
      <c r="E28" s="13">
        <v>0.63</v>
      </c>
      <c r="F28" s="14" t="s">
        <v>35</v>
      </c>
      <c r="G28" s="22">
        <v>0.85</v>
      </c>
      <c r="H28" s="23" t="s">
        <v>37</v>
      </c>
    </row>
    <row r="29" spans="2:8" ht="27.75" customHeight="1" thickBot="1" x14ac:dyDescent="0.35">
      <c r="B29" s="29" t="s">
        <v>21</v>
      </c>
      <c r="C29" s="8">
        <v>1</v>
      </c>
      <c r="D29" s="9" t="s">
        <v>65</v>
      </c>
      <c r="E29" s="16">
        <v>1</v>
      </c>
      <c r="F29" s="17" t="s">
        <v>65</v>
      </c>
      <c r="G29" s="25">
        <v>1</v>
      </c>
      <c r="H29" s="26" t="s">
        <v>65</v>
      </c>
    </row>
  </sheetData>
  <mergeCells count="7">
    <mergeCell ref="C26:H26"/>
    <mergeCell ref="C25:H25"/>
    <mergeCell ref="B2:H2"/>
    <mergeCell ref="C3:D3"/>
    <mergeCell ref="E3:F3"/>
    <mergeCell ref="B3:B4"/>
    <mergeCell ref="G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63"/>
  <sheetViews>
    <sheetView zoomScale="85" zoomScaleNormal="85" workbookViewId="0">
      <selection activeCell="D38" sqref="D38"/>
    </sheetView>
  </sheetViews>
  <sheetFormatPr defaultRowHeight="14.4" x14ac:dyDescent="0.3"/>
  <cols>
    <col min="1" max="1" width="27" customWidth="1"/>
    <col min="2" max="2" width="25" customWidth="1"/>
    <col min="3" max="3" width="21.109375" customWidth="1"/>
    <col min="4" max="4" width="22.6640625" customWidth="1"/>
    <col min="5" max="5" width="21.6640625" customWidth="1"/>
    <col min="6" max="6" width="30.109375" customWidth="1"/>
    <col min="7" max="7" width="33.44140625" customWidth="1"/>
    <col min="8" max="12" width="17.6640625" customWidth="1"/>
    <col min="13" max="13" width="14.33203125" bestFit="1" customWidth="1"/>
  </cols>
  <sheetData>
    <row r="2" spans="1:12" x14ac:dyDescent="0.3">
      <c r="A2" s="40" t="s">
        <v>60</v>
      </c>
    </row>
    <row r="3" spans="1:12" ht="15" thickBot="1" x14ac:dyDescent="0.35"/>
    <row r="4" spans="1:12" ht="15" thickBot="1" x14ac:dyDescent="0.35">
      <c r="A4" s="46" t="s">
        <v>53</v>
      </c>
      <c r="B4" s="46" t="s">
        <v>54</v>
      </c>
      <c r="C4" s="46" t="s">
        <v>55</v>
      </c>
      <c r="D4" s="47" t="s">
        <v>56</v>
      </c>
      <c r="E4" s="46" t="s">
        <v>57</v>
      </c>
      <c r="F4" s="46" t="s">
        <v>58</v>
      </c>
      <c r="G4" s="49" t="s">
        <v>59</v>
      </c>
      <c r="H4" s="49"/>
      <c r="I4" s="49"/>
      <c r="J4" s="49"/>
      <c r="K4" s="49"/>
      <c r="L4" s="46"/>
    </row>
    <row r="5" spans="1:12" ht="14.25" customHeight="1" x14ac:dyDescent="0.3">
      <c r="A5" s="76" t="s">
        <v>30</v>
      </c>
      <c r="B5" s="79" t="s">
        <v>47</v>
      </c>
      <c r="C5" s="71" t="s">
        <v>50</v>
      </c>
      <c r="D5" s="71" t="s">
        <v>42</v>
      </c>
      <c r="E5" s="71" t="s">
        <v>51</v>
      </c>
      <c r="F5" s="71" t="s">
        <v>48</v>
      </c>
      <c r="G5" s="73" t="s">
        <v>64</v>
      </c>
      <c r="H5" s="73" t="s">
        <v>66</v>
      </c>
      <c r="I5" s="73" t="s">
        <v>67</v>
      </c>
      <c r="J5" s="73" t="s">
        <v>68</v>
      </c>
      <c r="K5" s="73" t="s">
        <v>69</v>
      </c>
      <c r="L5" s="71" t="s">
        <v>70</v>
      </c>
    </row>
    <row r="6" spans="1:12" ht="26.25" customHeight="1" x14ac:dyDescent="0.3">
      <c r="A6" s="77"/>
      <c r="B6" s="80"/>
      <c r="C6" s="72"/>
      <c r="D6" s="72"/>
      <c r="E6" s="72"/>
      <c r="F6" s="72"/>
      <c r="G6" s="74"/>
      <c r="H6" s="74"/>
      <c r="I6" s="74"/>
      <c r="J6" s="74"/>
      <c r="K6" s="74"/>
      <c r="L6" s="72"/>
    </row>
    <row r="7" spans="1:12" ht="15" customHeight="1" thickBot="1" x14ac:dyDescent="0.35">
      <c r="A7" s="78"/>
      <c r="B7" s="33" t="s">
        <v>46</v>
      </c>
      <c r="C7" s="32" t="s">
        <v>43</v>
      </c>
      <c r="D7" s="32" t="s">
        <v>44</v>
      </c>
      <c r="E7" s="32" t="s">
        <v>45</v>
      </c>
      <c r="F7" s="32" t="s">
        <v>44</v>
      </c>
      <c r="G7" s="50" t="s">
        <v>44</v>
      </c>
      <c r="H7" s="50"/>
      <c r="I7" s="50"/>
      <c r="J7" s="50"/>
      <c r="K7" s="50"/>
      <c r="L7" s="32"/>
    </row>
    <row r="8" spans="1:12" x14ac:dyDescent="0.3">
      <c r="A8" s="34" t="s">
        <v>0</v>
      </c>
      <c r="B8" s="38">
        <v>0</v>
      </c>
      <c r="C8" s="39">
        <v>0.48</v>
      </c>
      <c r="D8" s="31">
        <f>IFERROR(B8/C8,0)</f>
        <v>0</v>
      </c>
      <c r="E8" s="39">
        <v>0.9</v>
      </c>
      <c r="F8" s="31">
        <f>IFERROR(B8/E8,0)</f>
        <v>0</v>
      </c>
      <c r="G8" s="51">
        <f>D8-F8</f>
        <v>0</v>
      </c>
      <c r="H8" s="52"/>
      <c r="I8" s="52"/>
      <c r="J8" s="52"/>
      <c r="K8" s="52"/>
      <c r="L8" s="52"/>
    </row>
    <row r="9" spans="1:12" x14ac:dyDescent="0.3">
      <c r="A9" s="35" t="s">
        <v>1</v>
      </c>
      <c r="B9" s="38">
        <v>0</v>
      </c>
      <c r="C9" s="39">
        <v>0.48</v>
      </c>
      <c r="D9" s="31">
        <f>IFERROR(B9/C9,0)</f>
        <v>0</v>
      </c>
      <c r="E9" s="39">
        <v>0.63</v>
      </c>
      <c r="F9" s="31">
        <f t="shared" ref="F9:F30" si="0">IFERROR(B9/E9,0)</f>
        <v>0</v>
      </c>
      <c r="G9" s="51">
        <f t="shared" ref="G9:G30" si="1">D9-F9</f>
        <v>0</v>
      </c>
      <c r="H9" s="52"/>
      <c r="I9" s="52"/>
      <c r="J9" s="52"/>
      <c r="K9" s="52"/>
      <c r="L9" s="52"/>
    </row>
    <row r="10" spans="1:12" hidden="1" x14ac:dyDescent="0.3">
      <c r="A10" s="35" t="s">
        <v>3</v>
      </c>
      <c r="B10" s="38">
        <v>0</v>
      </c>
      <c r="C10" s="39">
        <v>0.48</v>
      </c>
      <c r="D10" s="31">
        <f>IFERROR(B10/C10,0)</f>
        <v>0</v>
      </c>
      <c r="E10" s="39">
        <v>0.63</v>
      </c>
      <c r="F10" s="31">
        <f t="shared" si="0"/>
        <v>0</v>
      </c>
      <c r="G10" s="51">
        <f t="shared" si="1"/>
        <v>0</v>
      </c>
      <c r="H10" s="52"/>
      <c r="I10" s="52"/>
      <c r="J10" s="52"/>
      <c r="K10" s="52"/>
      <c r="L10" s="52"/>
    </row>
    <row r="11" spans="1:12" x14ac:dyDescent="0.3">
      <c r="A11" s="35" t="s">
        <v>3</v>
      </c>
      <c r="B11" s="38">
        <v>864000</v>
      </c>
      <c r="C11" s="39">
        <v>0.48</v>
      </c>
      <c r="D11" s="31">
        <f>IFERROR(B11/C11,0)</f>
        <v>1800000</v>
      </c>
      <c r="E11" s="39">
        <v>0.63</v>
      </c>
      <c r="F11" s="31">
        <f t="shared" si="0"/>
        <v>1371428.5714285714</v>
      </c>
      <c r="G11" s="51">
        <f t="shared" si="1"/>
        <v>428571.42857142864</v>
      </c>
      <c r="H11" s="52"/>
      <c r="I11" s="51">
        <v>428571.42857142864</v>
      </c>
      <c r="J11" s="52"/>
      <c r="K11" s="52"/>
      <c r="L11" s="52"/>
    </row>
    <row r="12" spans="1:12" x14ac:dyDescent="0.3">
      <c r="A12" s="35" t="s">
        <v>39</v>
      </c>
      <c r="B12" s="38">
        <f>1810352.28/2+201200</f>
        <v>1106376.1400000001</v>
      </c>
      <c r="C12" s="39">
        <v>0.48</v>
      </c>
      <c r="D12" s="31">
        <f t="shared" ref="D12:D30" si="2">IFERROR(B12/C12,0)</f>
        <v>2304950.291666667</v>
      </c>
      <c r="E12" s="39">
        <v>0.75</v>
      </c>
      <c r="F12" s="31">
        <f t="shared" si="0"/>
        <v>1475168.1866666668</v>
      </c>
      <c r="G12" s="51">
        <f t="shared" si="1"/>
        <v>829782.10500000021</v>
      </c>
      <c r="H12" s="52"/>
      <c r="I12" s="52"/>
      <c r="J12" s="51">
        <v>104000</v>
      </c>
      <c r="K12" s="54">
        <f>G12-J12</f>
        <v>725782.10500000021</v>
      </c>
      <c r="L12" s="52"/>
    </row>
    <row r="13" spans="1:12" x14ac:dyDescent="0.3">
      <c r="A13" s="35" t="s">
        <v>40</v>
      </c>
      <c r="B13" s="38">
        <v>14072508.702989601</v>
      </c>
      <c r="C13" s="39">
        <v>0.48</v>
      </c>
      <c r="D13" s="31">
        <f t="shared" si="2"/>
        <v>29317726.464561667</v>
      </c>
      <c r="E13" s="39">
        <v>0.63</v>
      </c>
      <c r="F13" s="31">
        <f t="shared" si="0"/>
        <v>22337315.401570793</v>
      </c>
      <c r="G13" s="51">
        <f t="shared" si="1"/>
        <v>6980411.0629908741</v>
      </c>
      <c r="H13" s="54">
        <f>G13-I13</f>
        <v>5480411.0629908741</v>
      </c>
      <c r="I13" s="51">
        <v>1500000</v>
      </c>
      <c r="J13" s="52"/>
      <c r="K13" s="52"/>
      <c r="L13" s="52"/>
    </row>
    <row r="14" spans="1:12" x14ac:dyDescent="0.3">
      <c r="A14" s="35" t="s">
        <v>5</v>
      </c>
      <c r="B14" s="38">
        <v>408000</v>
      </c>
      <c r="C14" s="39">
        <v>0.48</v>
      </c>
      <c r="D14" s="31">
        <f t="shared" si="2"/>
        <v>850000</v>
      </c>
      <c r="E14" s="39">
        <v>0.63</v>
      </c>
      <c r="F14" s="31">
        <f t="shared" si="0"/>
        <v>647619.04761904757</v>
      </c>
      <c r="G14" s="51">
        <f t="shared" si="1"/>
        <v>202380.95238095243</v>
      </c>
      <c r="H14" s="52"/>
      <c r="I14" s="51">
        <v>202380.95238095243</v>
      </c>
      <c r="J14" s="52"/>
      <c r="K14" s="52"/>
      <c r="L14" s="52"/>
    </row>
    <row r="15" spans="1:12" x14ac:dyDescent="0.3">
      <c r="A15" s="35" t="s">
        <v>22</v>
      </c>
      <c r="B15" s="38">
        <f>7966907.7572174-284091.44</f>
        <v>7682816.3172173994</v>
      </c>
      <c r="C15" s="39">
        <v>0.48</v>
      </c>
      <c r="D15" s="31">
        <f t="shared" si="2"/>
        <v>16005867.32753625</v>
      </c>
      <c r="E15" s="39">
        <v>0.9</v>
      </c>
      <c r="F15" s="31">
        <f t="shared" si="0"/>
        <v>8536462.5746859983</v>
      </c>
      <c r="G15" s="51">
        <f t="shared" si="1"/>
        <v>7469404.7528502513</v>
      </c>
      <c r="H15" s="54">
        <v>7469404.7528502513</v>
      </c>
      <c r="I15" s="52"/>
      <c r="J15" s="52"/>
      <c r="K15" s="52"/>
      <c r="L15" s="52"/>
    </row>
    <row r="16" spans="1:12" x14ac:dyDescent="0.3">
      <c r="A16" s="35" t="s">
        <v>25</v>
      </c>
      <c r="B16" s="38">
        <v>720000</v>
      </c>
      <c r="C16" s="39">
        <v>0.48</v>
      </c>
      <c r="D16" s="31">
        <f t="shared" si="2"/>
        <v>1500000</v>
      </c>
      <c r="E16" s="39">
        <v>0.63</v>
      </c>
      <c r="F16" s="31">
        <f t="shared" si="0"/>
        <v>1142857.142857143</v>
      </c>
      <c r="G16" s="51">
        <f t="shared" si="1"/>
        <v>357142.85714285704</v>
      </c>
      <c r="H16" s="54">
        <v>357142.85714285704</v>
      </c>
      <c r="I16" s="52"/>
      <c r="J16" s="52"/>
      <c r="K16" s="52"/>
      <c r="L16" s="52"/>
    </row>
    <row r="17" spans="1:13" x14ac:dyDescent="0.3">
      <c r="A17" s="35" t="s">
        <v>41</v>
      </c>
      <c r="B17" s="38">
        <f>2524293.9888-71000</f>
        <v>2453293.9887999999</v>
      </c>
      <c r="C17" s="39">
        <v>0.48</v>
      </c>
      <c r="D17" s="31">
        <f t="shared" si="2"/>
        <v>5111029.1433333335</v>
      </c>
      <c r="E17" s="39">
        <v>0.63</v>
      </c>
      <c r="F17" s="31">
        <f t="shared" si="0"/>
        <v>3894117.4425396826</v>
      </c>
      <c r="G17" s="51">
        <f t="shared" si="1"/>
        <v>1216911.7007936509</v>
      </c>
      <c r="H17" s="52"/>
      <c r="I17" s="52"/>
      <c r="J17" s="51">
        <v>104000</v>
      </c>
      <c r="K17" s="52"/>
      <c r="L17" s="54">
        <f>G17-J17</f>
        <v>1112911.7007936509</v>
      </c>
    </row>
    <row r="18" spans="1:13" x14ac:dyDescent="0.3">
      <c r="A18" s="35" t="s">
        <v>28</v>
      </c>
      <c r="B18" s="38">
        <v>315113.95</v>
      </c>
      <c r="C18" s="39">
        <v>0.48</v>
      </c>
      <c r="D18" s="31">
        <f t="shared" si="2"/>
        <v>656487.39583333337</v>
      </c>
      <c r="E18" s="39">
        <v>0.75</v>
      </c>
      <c r="F18" s="31">
        <f t="shared" si="0"/>
        <v>420151.93333333335</v>
      </c>
      <c r="G18" s="51">
        <f t="shared" si="1"/>
        <v>236335.46250000002</v>
      </c>
      <c r="H18" s="52"/>
      <c r="I18" s="54"/>
      <c r="J18" s="52"/>
      <c r="K18" s="51">
        <v>236335.46250000002</v>
      </c>
      <c r="L18" s="52"/>
    </row>
    <row r="19" spans="1:13" x14ac:dyDescent="0.3">
      <c r="A19" s="35" t="s">
        <v>29</v>
      </c>
      <c r="B19" s="38">
        <v>416860.61</v>
      </c>
      <c r="C19" s="39">
        <v>0.48</v>
      </c>
      <c r="D19" s="31">
        <f t="shared" si="2"/>
        <v>868459.60416666663</v>
      </c>
      <c r="E19" s="39">
        <v>0.63</v>
      </c>
      <c r="F19" s="31">
        <f t="shared" si="0"/>
        <v>661683.50793650793</v>
      </c>
      <c r="G19" s="51">
        <f t="shared" si="1"/>
        <v>206776.0962301587</v>
      </c>
      <c r="H19" s="52"/>
      <c r="I19" s="51">
        <v>206776.0962301587</v>
      </c>
      <c r="J19" s="52"/>
      <c r="K19" s="52"/>
      <c r="L19" s="52"/>
    </row>
    <row r="20" spans="1:13" hidden="1" x14ac:dyDescent="0.3">
      <c r="A20" s="35" t="s">
        <v>7</v>
      </c>
      <c r="B20" s="38"/>
      <c r="C20" s="39"/>
      <c r="D20" s="31">
        <f t="shared" si="2"/>
        <v>0</v>
      </c>
      <c r="E20" s="39"/>
      <c r="F20" s="31">
        <f t="shared" si="0"/>
        <v>0</v>
      </c>
      <c r="G20" s="51">
        <f t="shared" si="1"/>
        <v>0</v>
      </c>
      <c r="H20" s="52"/>
      <c r="I20" s="52"/>
      <c r="J20" s="52"/>
      <c r="K20" s="52"/>
      <c r="L20" s="52"/>
    </row>
    <row r="21" spans="1:13" x14ac:dyDescent="0.3">
      <c r="A21" s="35" t="s">
        <v>8</v>
      </c>
      <c r="B21" s="38">
        <f>226277.91+294790.56+610000</f>
        <v>1131068.47</v>
      </c>
      <c r="C21" s="39">
        <v>0.48</v>
      </c>
      <c r="D21" s="31">
        <f t="shared" si="2"/>
        <v>2356392.6458333335</v>
      </c>
      <c r="E21" s="39">
        <v>0.75</v>
      </c>
      <c r="F21" s="31">
        <f t="shared" si="0"/>
        <v>1508091.2933333332</v>
      </c>
      <c r="G21" s="51">
        <f t="shared" si="1"/>
        <v>848301.35250000027</v>
      </c>
      <c r="H21" s="52"/>
      <c r="I21" s="52"/>
      <c r="J21" s="51">
        <f t="shared" ref="J21:J25" si="3">G21-I21</f>
        <v>848301.35250000027</v>
      </c>
      <c r="K21" s="52"/>
      <c r="L21" s="52"/>
    </row>
    <row r="22" spans="1:13" x14ac:dyDescent="0.3">
      <c r="A22" s="35" t="s">
        <v>9</v>
      </c>
      <c r="B22" s="38">
        <v>508575.42</v>
      </c>
      <c r="C22" s="39">
        <v>0.48</v>
      </c>
      <c r="D22" s="31">
        <f t="shared" si="2"/>
        <v>1059532.125</v>
      </c>
      <c r="E22" s="39">
        <v>0.75</v>
      </c>
      <c r="F22" s="31">
        <f t="shared" si="0"/>
        <v>678100.55999999994</v>
      </c>
      <c r="G22" s="51">
        <f t="shared" si="1"/>
        <v>381431.56500000006</v>
      </c>
      <c r="H22" s="52"/>
      <c r="I22" s="52"/>
      <c r="J22" s="51">
        <f t="shared" si="3"/>
        <v>381431.56500000006</v>
      </c>
      <c r="K22" s="52"/>
      <c r="L22" s="52"/>
    </row>
    <row r="23" spans="1:13" hidden="1" x14ac:dyDescent="0.3">
      <c r="A23" s="35" t="s">
        <v>10</v>
      </c>
      <c r="B23" s="38"/>
      <c r="C23" s="39"/>
      <c r="D23" s="31">
        <f t="shared" si="2"/>
        <v>0</v>
      </c>
      <c r="E23" s="39"/>
      <c r="F23" s="31">
        <f t="shared" si="0"/>
        <v>0</v>
      </c>
      <c r="G23" s="51">
        <f t="shared" si="1"/>
        <v>0</v>
      </c>
      <c r="H23" s="52"/>
      <c r="I23" s="52"/>
      <c r="J23" s="51">
        <f t="shared" si="3"/>
        <v>0</v>
      </c>
      <c r="K23" s="52"/>
      <c r="L23" s="52"/>
    </row>
    <row r="24" spans="1:13" x14ac:dyDescent="0.3">
      <c r="A24" s="35" t="s">
        <v>11</v>
      </c>
      <c r="B24" s="38">
        <v>4752000</v>
      </c>
      <c r="C24" s="39">
        <v>0.48</v>
      </c>
      <c r="D24" s="31">
        <f t="shared" si="2"/>
        <v>9900000</v>
      </c>
      <c r="E24" s="39">
        <v>0.9</v>
      </c>
      <c r="F24" s="31">
        <f>IFERROR(B24/E24,0)</f>
        <v>5280000</v>
      </c>
      <c r="G24" s="51">
        <f>D24-F24</f>
        <v>4620000</v>
      </c>
      <c r="H24" s="52"/>
      <c r="I24" s="53"/>
      <c r="J24" s="51">
        <f>G24-I24</f>
        <v>4620000</v>
      </c>
      <c r="K24" s="52"/>
      <c r="L24" s="52"/>
    </row>
    <row r="25" spans="1:13" hidden="1" x14ac:dyDescent="0.3">
      <c r="A25" s="35" t="s">
        <v>12</v>
      </c>
      <c r="B25" s="38"/>
      <c r="C25" s="39"/>
      <c r="D25" s="31">
        <f t="shared" si="2"/>
        <v>0</v>
      </c>
      <c r="E25" s="39"/>
      <c r="F25" s="31">
        <f t="shared" si="0"/>
        <v>0</v>
      </c>
      <c r="G25" s="51">
        <f t="shared" si="1"/>
        <v>0</v>
      </c>
      <c r="H25" s="52"/>
      <c r="I25" s="52"/>
      <c r="J25" s="51">
        <f t="shared" si="3"/>
        <v>0</v>
      </c>
      <c r="K25" s="52"/>
      <c r="L25" s="52"/>
    </row>
    <row r="26" spans="1:13" hidden="1" x14ac:dyDescent="0.3">
      <c r="A26" s="35" t="s">
        <v>13</v>
      </c>
      <c r="B26" s="38"/>
      <c r="C26" s="39"/>
      <c r="D26" s="31">
        <f t="shared" si="2"/>
        <v>0</v>
      </c>
      <c r="E26" s="39"/>
      <c r="F26" s="31">
        <f t="shared" si="0"/>
        <v>0</v>
      </c>
      <c r="G26" s="51">
        <f t="shared" si="1"/>
        <v>0</v>
      </c>
      <c r="H26" s="52"/>
      <c r="I26" s="52"/>
      <c r="J26" s="52"/>
      <c r="K26" s="52"/>
      <c r="L26" s="52"/>
    </row>
    <row r="27" spans="1:13" x14ac:dyDescent="0.3">
      <c r="A27" s="35" t="s">
        <v>15</v>
      </c>
      <c r="B27" s="38">
        <v>622432.64</v>
      </c>
      <c r="C27" s="39">
        <v>0.48</v>
      </c>
      <c r="D27" s="31">
        <f t="shared" si="2"/>
        <v>1296734.6666666667</v>
      </c>
      <c r="E27" s="39">
        <v>0.9</v>
      </c>
      <c r="F27" s="31">
        <f t="shared" si="0"/>
        <v>691591.82222222222</v>
      </c>
      <c r="G27" s="51">
        <f t="shared" si="1"/>
        <v>605142.84444444452</v>
      </c>
      <c r="H27" s="54">
        <v>536500</v>
      </c>
      <c r="I27" s="54">
        <f>G27-H27</f>
        <v>68642.844444444519</v>
      </c>
      <c r="J27" s="52"/>
      <c r="K27" s="52"/>
      <c r="L27" s="52"/>
    </row>
    <row r="28" spans="1:13" x14ac:dyDescent="0.3">
      <c r="A28" s="35" t="s">
        <v>18</v>
      </c>
      <c r="B28" s="38">
        <v>4337827.57</v>
      </c>
      <c r="C28" s="39">
        <v>0.48</v>
      </c>
      <c r="D28" s="31">
        <f t="shared" si="2"/>
        <v>9037140.770833334</v>
      </c>
      <c r="E28" s="39">
        <v>0.9</v>
      </c>
      <c r="F28" s="31">
        <f t="shared" si="0"/>
        <v>4819808.4111111118</v>
      </c>
      <c r="G28" s="51">
        <f t="shared" si="1"/>
        <v>4217332.3597222222</v>
      </c>
      <c r="H28" s="52"/>
      <c r="I28" s="52"/>
      <c r="J28" s="52"/>
      <c r="K28" s="52"/>
      <c r="L28" s="51">
        <v>4217332.3597222222</v>
      </c>
      <c r="M28" s="54"/>
    </row>
    <row r="29" spans="1:13" ht="15" thickBot="1" x14ac:dyDescent="0.35">
      <c r="A29" s="35" t="s">
        <v>20</v>
      </c>
      <c r="B29" s="38">
        <v>1637626.63</v>
      </c>
      <c r="C29" s="39">
        <v>0.48</v>
      </c>
      <c r="D29" s="31">
        <f t="shared" si="2"/>
        <v>3411722.145833333</v>
      </c>
      <c r="E29" s="39">
        <v>0.63</v>
      </c>
      <c r="F29" s="31">
        <f t="shared" si="0"/>
        <v>2599407.3492063489</v>
      </c>
      <c r="G29" s="51">
        <f t="shared" si="1"/>
        <v>812314.79662698414</v>
      </c>
      <c r="H29" s="52"/>
      <c r="I29" s="52"/>
      <c r="J29" s="52"/>
      <c r="K29" s="52"/>
      <c r="L29" s="52"/>
      <c r="M29" s="54">
        <v>812314.79662698414</v>
      </c>
    </row>
    <row r="30" spans="1:13" ht="15" hidden="1" thickBot="1" x14ac:dyDescent="0.35">
      <c r="A30" s="36" t="s">
        <v>21</v>
      </c>
      <c r="B30" s="38"/>
      <c r="C30" s="39"/>
      <c r="D30" s="31">
        <f t="shared" si="2"/>
        <v>0</v>
      </c>
      <c r="E30" s="39"/>
      <c r="F30" s="31">
        <f t="shared" si="0"/>
        <v>0</v>
      </c>
      <c r="G30" s="51">
        <f t="shared" si="1"/>
        <v>0</v>
      </c>
      <c r="H30" s="52"/>
      <c r="I30" s="52"/>
      <c r="J30" s="52"/>
      <c r="K30" s="52"/>
      <c r="L30" s="52"/>
    </row>
    <row r="31" spans="1:13" s="45" customFormat="1" ht="15" thickBot="1" x14ac:dyDescent="0.35">
      <c r="A31" s="37" t="s">
        <v>49</v>
      </c>
      <c r="B31" s="41">
        <f>SUM(B8:B30)</f>
        <v>41028500.439006999</v>
      </c>
      <c r="C31" s="42"/>
      <c r="D31" s="41">
        <f>SUM(D8:D30)</f>
        <v>85476042.58126457</v>
      </c>
      <c r="E31" s="43"/>
      <c r="F31" s="41">
        <f>SUM(F8:F30)</f>
        <v>56063803.24451077</v>
      </c>
      <c r="G31" s="44">
        <f>SUM(G8:G30)</f>
        <v>29412239.336753827</v>
      </c>
      <c r="H31" s="44">
        <f t="shared" ref="H31:L31" si="4">SUM(H8:H30)</f>
        <v>13843458.672983982</v>
      </c>
      <c r="I31" s="44">
        <f t="shared" si="4"/>
        <v>2406371.321626984</v>
      </c>
      <c r="J31" s="44">
        <f t="shared" si="4"/>
        <v>6057732.9175000004</v>
      </c>
      <c r="K31" s="44">
        <f t="shared" si="4"/>
        <v>962117.56750000024</v>
      </c>
      <c r="L31" s="44">
        <f t="shared" si="4"/>
        <v>5330244.0605158731</v>
      </c>
    </row>
    <row r="32" spans="1:13" x14ac:dyDescent="0.3">
      <c r="E32" s="30"/>
      <c r="H32" s="48">
        <f>H13+H15</f>
        <v>12949815.815841125</v>
      </c>
    </row>
    <row r="33" spans="1:7" ht="30.75" customHeight="1" x14ac:dyDescent="0.3">
      <c r="A33" s="75" t="s">
        <v>61</v>
      </c>
      <c r="B33" s="75"/>
      <c r="C33" s="75"/>
      <c r="D33" s="75"/>
      <c r="E33" s="75"/>
      <c r="F33" s="75"/>
      <c r="G33" s="75"/>
    </row>
    <row r="34" spans="1:7" ht="27.75" customHeight="1" x14ac:dyDescent="0.3">
      <c r="A34" s="75" t="s">
        <v>62</v>
      </c>
      <c r="B34" s="75"/>
      <c r="C34" s="75"/>
      <c r="D34" s="75"/>
      <c r="E34" s="75"/>
      <c r="F34" s="75"/>
      <c r="G34" s="75"/>
    </row>
    <row r="35" spans="1:7" ht="45.75" customHeight="1" x14ac:dyDescent="0.3">
      <c r="A35" s="75" t="s">
        <v>63</v>
      </c>
      <c r="B35" s="75"/>
      <c r="C35" s="75"/>
      <c r="D35" s="75"/>
      <c r="E35" s="75"/>
      <c r="F35" s="75"/>
      <c r="G35" s="75"/>
    </row>
    <row r="37" spans="1:7" x14ac:dyDescent="0.3">
      <c r="B37">
        <v>41028500.43599999</v>
      </c>
    </row>
    <row r="38" spans="1:7" x14ac:dyDescent="0.3">
      <c r="B38" s="48">
        <f>B31-B37</f>
        <v>3.0070096254348755E-3</v>
      </c>
    </row>
    <row r="40" spans="1:7" x14ac:dyDescent="0.3">
      <c r="F40" s="58">
        <v>428571.43</v>
      </c>
    </row>
    <row r="41" spans="1:7" x14ac:dyDescent="0.3">
      <c r="F41" s="56"/>
    </row>
    <row r="42" spans="1:7" ht="15" thickBot="1" x14ac:dyDescent="0.35">
      <c r="F42" s="57">
        <v>7810193.1699999999</v>
      </c>
    </row>
    <row r="43" spans="1:7" x14ac:dyDescent="0.3">
      <c r="F43" s="56"/>
    </row>
    <row r="44" spans="1:7" ht="15" thickBot="1" x14ac:dyDescent="0.35">
      <c r="F44" s="57">
        <v>202380.95</v>
      </c>
    </row>
    <row r="45" spans="1:7" x14ac:dyDescent="0.3">
      <c r="F45" s="56"/>
    </row>
    <row r="46" spans="1:7" ht="15" thickBot="1" x14ac:dyDescent="0.35">
      <c r="F46" s="57">
        <v>7826547.6100000003</v>
      </c>
    </row>
    <row r="47" spans="1:7" x14ac:dyDescent="0.3">
      <c r="F47" s="56"/>
    </row>
    <row r="48" spans="1:7" ht="15" thickBot="1" x14ac:dyDescent="0.35">
      <c r="F48" s="57">
        <v>1216911.7</v>
      </c>
    </row>
    <row r="49" spans="6:6" x14ac:dyDescent="0.3">
      <c r="F49" s="56"/>
    </row>
    <row r="50" spans="6:6" ht="15" thickBot="1" x14ac:dyDescent="0.35">
      <c r="F50" s="57">
        <v>443111.56</v>
      </c>
    </row>
    <row r="51" spans="6:6" x14ac:dyDescent="0.3">
      <c r="F51" s="56"/>
    </row>
    <row r="52" spans="6:6" ht="15" thickBot="1" x14ac:dyDescent="0.35">
      <c r="F52" s="57">
        <v>848301.35</v>
      </c>
    </row>
    <row r="53" spans="6:6" x14ac:dyDescent="0.3">
      <c r="F53" s="56"/>
    </row>
    <row r="54" spans="6:6" ht="15" thickBot="1" x14ac:dyDescent="0.35">
      <c r="F54" s="57">
        <v>381431.57</v>
      </c>
    </row>
    <row r="55" spans="6:6" x14ac:dyDescent="0.3">
      <c r="F55" s="56"/>
    </row>
    <row r="56" spans="6:6" ht="15" thickBot="1" x14ac:dyDescent="0.35">
      <c r="F56" s="57">
        <v>4620000</v>
      </c>
    </row>
    <row r="57" spans="6:6" x14ac:dyDescent="0.3">
      <c r="F57" s="56"/>
    </row>
    <row r="58" spans="6:6" ht="15" thickBot="1" x14ac:dyDescent="0.35">
      <c r="F58" s="57">
        <v>605142.84</v>
      </c>
    </row>
    <row r="59" spans="6:6" x14ac:dyDescent="0.3">
      <c r="F59" s="56"/>
    </row>
    <row r="60" spans="6:6" ht="15" thickBot="1" x14ac:dyDescent="0.35">
      <c r="F60" s="57">
        <v>4217332.3600000003</v>
      </c>
    </row>
    <row r="61" spans="6:6" x14ac:dyDescent="0.3">
      <c r="F61" s="56"/>
    </row>
    <row r="62" spans="6:6" ht="15" thickBot="1" x14ac:dyDescent="0.35">
      <c r="F62" s="57">
        <v>812314.8</v>
      </c>
    </row>
    <row r="63" spans="6:6" x14ac:dyDescent="0.3">
      <c r="F63" s="55">
        <f>SUM(F40:F62)</f>
        <v>29412239.34</v>
      </c>
    </row>
  </sheetData>
  <mergeCells count="15">
    <mergeCell ref="A33:G33"/>
    <mergeCell ref="A34:G34"/>
    <mergeCell ref="A35:G35"/>
    <mergeCell ref="E5:E6"/>
    <mergeCell ref="F5:F6"/>
    <mergeCell ref="G5:G6"/>
    <mergeCell ref="A5:A7"/>
    <mergeCell ref="B5:B6"/>
    <mergeCell ref="C5:C6"/>
    <mergeCell ref="D5:D6"/>
    <mergeCell ref="L5:L6"/>
    <mergeCell ref="H5:H6"/>
    <mergeCell ref="I5:I6"/>
    <mergeCell ref="J5:J6"/>
    <mergeCell ref="K5:K6"/>
  </mergeCells>
  <pageMargins left="0.7" right="0.7" top="0.75" bottom="0.75" header="0.3" footer="0.3"/>
  <pageSetup paperSize="8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CDA8A-68E3-4AEE-8A9F-ABFD47A50D78}">
  <dimension ref="A2:R34"/>
  <sheetViews>
    <sheetView tabSelected="1" zoomScale="96" zoomScaleNormal="96" workbookViewId="0">
      <selection activeCell="F32" sqref="F32"/>
    </sheetView>
  </sheetViews>
  <sheetFormatPr defaultRowHeight="14.4" x14ac:dyDescent="0.3"/>
  <cols>
    <col min="1" max="1" width="19.88671875" customWidth="1"/>
    <col min="2" max="2" width="9.44140625" customWidth="1"/>
    <col min="3" max="3" width="13.77734375" bestFit="1" customWidth="1"/>
    <col min="4" max="5" width="11.44140625" customWidth="1"/>
    <col min="6" max="6" width="13.44140625" customWidth="1"/>
    <col min="7" max="7" width="12.88671875" customWidth="1"/>
    <col min="8" max="8" width="12" customWidth="1"/>
    <col min="9" max="9" width="14.33203125" customWidth="1"/>
    <col min="10" max="10" width="14.88671875" customWidth="1"/>
    <col min="11" max="11" width="14" customWidth="1"/>
    <col min="12" max="12" width="12.88671875" customWidth="1"/>
    <col min="13" max="13" width="13.77734375" customWidth="1"/>
    <col min="14" max="14" width="17" customWidth="1"/>
    <col min="15" max="15" width="15.33203125" customWidth="1"/>
    <col min="16" max="16" width="15" style="81" customWidth="1"/>
    <col min="17" max="18" width="10.44140625" style="81" bestFit="1" customWidth="1"/>
  </cols>
  <sheetData>
    <row r="2" spans="1:16" x14ac:dyDescent="0.3">
      <c r="A2" s="40"/>
      <c r="B2" s="40"/>
      <c r="C2" s="40"/>
    </row>
    <row r="3" spans="1:16" ht="15.6" x14ac:dyDescent="0.3">
      <c r="A3" s="82" t="s">
        <v>82</v>
      </c>
      <c r="B3" s="82"/>
      <c r="C3" s="82"/>
    </row>
    <row r="4" spans="1:16" hidden="1" x14ac:dyDescent="0.3">
      <c r="A4" s="83" t="s">
        <v>53</v>
      </c>
      <c r="B4" s="83" t="s">
        <v>54</v>
      </c>
      <c r="C4" s="83"/>
      <c r="D4" s="83" t="s">
        <v>55</v>
      </c>
      <c r="E4" s="83" t="s">
        <v>71</v>
      </c>
      <c r="F4" s="83" t="s">
        <v>71</v>
      </c>
      <c r="G4" s="83" t="s">
        <v>57</v>
      </c>
      <c r="H4" s="84" t="s">
        <v>57</v>
      </c>
      <c r="I4" s="84" t="s">
        <v>56</v>
      </c>
      <c r="J4" s="84" t="s">
        <v>55</v>
      </c>
      <c r="K4" s="83" t="s">
        <v>71</v>
      </c>
      <c r="L4" s="83" t="s">
        <v>57</v>
      </c>
      <c r="M4" s="83"/>
      <c r="N4" s="85" t="s">
        <v>59</v>
      </c>
      <c r="O4" s="86"/>
      <c r="P4" s="87"/>
    </row>
    <row r="5" spans="1:16" ht="40.799999999999997" x14ac:dyDescent="0.3">
      <c r="A5" s="102" t="s">
        <v>30</v>
      </c>
      <c r="B5" s="107" t="s">
        <v>72</v>
      </c>
      <c r="C5" s="107" t="s">
        <v>73</v>
      </c>
      <c r="D5" s="107" t="s">
        <v>74</v>
      </c>
      <c r="E5" s="107" t="s">
        <v>75</v>
      </c>
      <c r="F5" s="107" t="s">
        <v>76</v>
      </c>
      <c r="G5" s="107" t="s">
        <v>77</v>
      </c>
      <c r="H5" s="108" t="s">
        <v>78</v>
      </c>
      <c r="I5" s="108" t="s">
        <v>79</v>
      </c>
      <c r="J5" s="108" t="s">
        <v>74</v>
      </c>
      <c r="K5" s="108" t="s">
        <v>75</v>
      </c>
      <c r="L5" s="108" t="s">
        <v>76</v>
      </c>
      <c r="M5" s="108" t="s">
        <v>77</v>
      </c>
      <c r="N5" s="109" t="s">
        <v>64</v>
      </c>
      <c r="O5" s="109" t="s">
        <v>80</v>
      </c>
      <c r="P5" s="109" t="s">
        <v>81</v>
      </c>
    </row>
    <row r="6" spans="1:16" ht="21" hidden="1" customHeight="1" x14ac:dyDescent="0.3">
      <c r="A6" s="102"/>
      <c r="B6" s="103"/>
      <c r="C6" s="103"/>
      <c r="D6" s="103"/>
      <c r="E6" s="103"/>
      <c r="F6" s="103"/>
      <c r="G6" s="103"/>
      <c r="H6" s="104"/>
      <c r="I6" s="104"/>
      <c r="J6" s="104"/>
      <c r="K6" s="104"/>
      <c r="L6" s="104"/>
      <c r="M6" s="104"/>
      <c r="N6" s="105"/>
      <c r="O6" s="105"/>
      <c r="P6" s="105"/>
    </row>
    <row r="7" spans="1:16" x14ac:dyDescent="0.3">
      <c r="A7" s="88" t="s">
        <v>0</v>
      </c>
      <c r="B7" s="89">
        <v>0.48</v>
      </c>
      <c r="C7" s="90">
        <f>+D7/0.48</f>
        <v>0</v>
      </c>
      <c r="D7" s="90">
        <f>'Simulazione PSR Abruzzo 1'!B8</f>
        <v>0</v>
      </c>
      <c r="E7" s="90">
        <f>+C7*0.52</f>
        <v>0</v>
      </c>
      <c r="F7" s="90">
        <f>+E7*0.7</f>
        <v>0</v>
      </c>
      <c r="G7" s="90">
        <f>+E7*0.3</f>
        <v>0</v>
      </c>
      <c r="H7" s="91">
        <f>'Simulazione PSR Abruzzo 1'!E8</f>
        <v>0.9</v>
      </c>
      <c r="I7" s="92">
        <f>IFERROR(J7/H7,0)</f>
        <v>0</v>
      </c>
      <c r="J7" s="92">
        <f>D7</f>
        <v>0</v>
      </c>
      <c r="K7" s="92">
        <f>+I7-J7</f>
        <v>0</v>
      </c>
      <c r="L7" s="92">
        <f>+K7*0.7</f>
        <v>0</v>
      </c>
      <c r="M7" s="92">
        <f>+K7*0.3</f>
        <v>0</v>
      </c>
      <c r="N7" s="93">
        <f>+C7-I7</f>
        <v>0</v>
      </c>
      <c r="O7" s="93">
        <f>+N7*0.7</f>
        <v>0</v>
      </c>
      <c r="P7" s="93">
        <f>+N7*0.3</f>
        <v>0</v>
      </c>
    </row>
    <row r="8" spans="1:16" x14ac:dyDescent="0.3">
      <c r="A8" s="88" t="s">
        <v>1</v>
      </c>
      <c r="B8" s="89">
        <v>0.48</v>
      </c>
      <c r="C8" s="90">
        <f t="shared" ref="C8:C29" si="0">+D8/0.48</f>
        <v>0</v>
      </c>
      <c r="D8" s="90">
        <f>'Simulazione PSR Abruzzo 1'!B9</f>
        <v>0</v>
      </c>
      <c r="E8" s="90">
        <f t="shared" ref="E8:E24" si="1">+C8*0.52</f>
        <v>0</v>
      </c>
      <c r="F8" s="90">
        <f t="shared" ref="F8:F24" si="2">+E8*0.7</f>
        <v>0</v>
      </c>
      <c r="G8" s="90">
        <f t="shared" ref="G8:G24" si="3">+E8*0.3</f>
        <v>0</v>
      </c>
      <c r="H8" s="91">
        <f>'Simulazione PSR Abruzzo 1'!E9</f>
        <v>0.63</v>
      </c>
      <c r="I8" s="92">
        <f t="shared" ref="I8:I28" si="4">IFERROR(J8/H8,0)</f>
        <v>0</v>
      </c>
      <c r="J8" s="92">
        <f t="shared" ref="J8:J29" si="5">D8</f>
        <v>0</v>
      </c>
      <c r="K8" s="92">
        <f t="shared" ref="K8:K29" si="6">+I8-J8</f>
        <v>0</v>
      </c>
      <c r="L8" s="92">
        <f t="shared" ref="L8:L29" si="7">+K8*0.7</f>
        <v>0</v>
      </c>
      <c r="M8" s="92">
        <f t="shared" ref="M8:M29" si="8">+K8*0.3</f>
        <v>0</v>
      </c>
      <c r="N8" s="93">
        <f t="shared" ref="N8:N29" si="9">+C8-I8</f>
        <v>0</v>
      </c>
      <c r="O8" s="93">
        <f t="shared" ref="O8:O29" si="10">+N8*0.7</f>
        <v>0</v>
      </c>
      <c r="P8" s="93">
        <f t="shared" ref="P8:P29" si="11">+N8*0.3</f>
        <v>0</v>
      </c>
    </row>
    <row r="9" spans="1:16" hidden="1" x14ac:dyDescent="0.3">
      <c r="A9" s="88" t="s">
        <v>3</v>
      </c>
      <c r="B9" s="89">
        <v>0.48</v>
      </c>
      <c r="C9" s="90">
        <f t="shared" si="0"/>
        <v>0</v>
      </c>
      <c r="D9" s="90">
        <f>'Simulazione PSR Abruzzo 1'!B10</f>
        <v>0</v>
      </c>
      <c r="E9" s="90">
        <f t="shared" si="1"/>
        <v>0</v>
      </c>
      <c r="F9" s="90">
        <f t="shared" si="2"/>
        <v>0</v>
      </c>
      <c r="G9" s="90">
        <f t="shared" si="3"/>
        <v>0</v>
      </c>
      <c r="H9" s="91">
        <f>'Simulazione PSR Abruzzo 1'!E10</f>
        <v>0.63</v>
      </c>
      <c r="I9" s="92">
        <f t="shared" si="4"/>
        <v>0</v>
      </c>
      <c r="J9" s="92">
        <f t="shared" si="5"/>
        <v>0</v>
      </c>
      <c r="K9" s="92">
        <f t="shared" si="6"/>
        <v>0</v>
      </c>
      <c r="L9" s="92">
        <f t="shared" si="7"/>
        <v>0</v>
      </c>
      <c r="M9" s="92">
        <f t="shared" si="8"/>
        <v>0</v>
      </c>
      <c r="N9" s="93">
        <f t="shared" si="9"/>
        <v>0</v>
      </c>
      <c r="O9" s="93">
        <f t="shared" si="10"/>
        <v>0</v>
      </c>
      <c r="P9" s="93">
        <f t="shared" si="11"/>
        <v>0</v>
      </c>
    </row>
    <row r="10" spans="1:16" x14ac:dyDescent="0.3">
      <c r="A10" s="88" t="s">
        <v>3</v>
      </c>
      <c r="B10" s="89">
        <v>0.48</v>
      </c>
      <c r="C10" s="90">
        <f t="shared" si="0"/>
        <v>1800000</v>
      </c>
      <c r="D10" s="90">
        <f>'Simulazione PSR Abruzzo 1'!B11</f>
        <v>864000</v>
      </c>
      <c r="E10" s="90">
        <f t="shared" si="1"/>
        <v>936000</v>
      </c>
      <c r="F10" s="90">
        <f t="shared" si="2"/>
        <v>655200</v>
      </c>
      <c r="G10" s="90">
        <f t="shared" si="3"/>
        <v>280800</v>
      </c>
      <c r="H10" s="91">
        <f>'Simulazione PSR Abruzzo 1'!E11</f>
        <v>0.63</v>
      </c>
      <c r="I10" s="92">
        <f t="shared" si="4"/>
        <v>1371428.5714285714</v>
      </c>
      <c r="J10" s="92">
        <f t="shared" si="5"/>
        <v>864000</v>
      </c>
      <c r="K10" s="92">
        <f t="shared" si="6"/>
        <v>507428.57142857136</v>
      </c>
      <c r="L10" s="92">
        <f t="shared" si="7"/>
        <v>355199.99999999994</v>
      </c>
      <c r="M10" s="92">
        <f t="shared" si="8"/>
        <v>152228.57142857139</v>
      </c>
      <c r="N10" s="93">
        <f t="shared" si="9"/>
        <v>428571.42857142864</v>
      </c>
      <c r="O10" s="93">
        <f t="shared" si="10"/>
        <v>300000</v>
      </c>
      <c r="P10" s="93">
        <f t="shared" si="11"/>
        <v>128571.42857142858</v>
      </c>
    </row>
    <row r="11" spans="1:16" x14ac:dyDescent="0.3">
      <c r="A11" s="88" t="s">
        <v>39</v>
      </c>
      <c r="B11" s="89">
        <v>0.48</v>
      </c>
      <c r="C11" s="90">
        <f t="shared" si="0"/>
        <v>2304950.291666667</v>
      </c>
      <c r="D11" s="90">
        <f>'Simulazione PSR Abruzzo 1'!B12</f>
        <v>1106376.1400000001</v>
      </c>
      <c r="E11" s="90">
        <f t="shared" si="1"/>
        <v>1198574.1516666668</v>
      </c>
      <c r="F11" s="90">
        <f t="shared" si="2"/>
        <v>839001.90616666677</v>
      </c>
      <c r="G11" s="90">
        <f t="shared" si="3"/>
        <v>359572.24550000002</v>
      </c>
      <c r="H11" s="91">
        <f>'Simulazione PSR Abruzzo 1'!E12</f>
        <v>0.75</v>
      </c>
      <c r="I11" s="92">
        <f t="shared" si="4"/>
        <v>1475168.1866666668</v>
      </c>
      <c r="J11" s="92">
        <f t="shared" si="5"/>
        <v>1106376.1400000001</v>
      </c>
      <c r="K11" s="92">
        <f t="shared" si="6"/>
        <v>368792.04666666663</v>
      </c>
      <c r="L11" s="92">
        <f t="shared" si="7"/>
        <v>258154.43266666663</v>
      </c>
      <c r="M11" s="92">
        <f t="shared" si="8"/>
        <v>110637.61399999999</v>
      </c>
      <c r="N11" s="93">
        <f t="shared" si="9"/>
        <v>829782.10500000021</v>
      </c>
      <c r="O11" s="93">
        <f t="shared" si="10"/>
        <v>580847.47350000008</v>
      </c>
      <c r="P11" s="93">
        <f t="shared" si="11"/>
        <v>248934.63150000005</v>
      </c>
    </row>
    <row r="12" spans="1:16" x14ac:dyDescent="0.3">
      <c r="A12" s="88" t="s">
        <v>40</v>
      </c>
      <c r="B12" s="89">
        <v>0.48</v>
      </c>
      <c r="C12" s="90">
        <f t="shared" si="0"/>
        <v>29317726.464561667</v>
      </c>
      <c r="D12" s="90">
        <f>'Simulazione PSR Abruzzo 1'!B13</f>
        <v>14072508.702989601</v>
      </c>
      <c r="E12" s="90">
        <f t="shared" si="1"/>
        <v>15245217.761572067</v>
      </c>
      <c r="F12" s="90">
        <f t="shared" si="2"/>
        <v>10671652.433100445</v>
      </c>
      <c r="G12" s="90">
        <f t="shared" si="3"/>
        <v>4573565.3284716196</v>
      </c>
      <c r="H12" s="91">
        <f>'Simulazione PSR Abruzzo 1'!E13</f>
        <v>0.63</v>
      </c>
      <c r="I12" s="92">
        <f t="shared" si="4"/>
        <v>22337315.401570793</v>
      </c>
      <c r="J12" s="92">
        <f t="shared" si="5"/>
        <v>14072508.702989601</v>
      </c>
      <c r="K12" s="92">
        <f t="shared" si="6"/>
        <v>8264806.6985811926</v>
      </c>
      <c r="L12" s="92">
        <f t="shared" si="7"/>
        <v>5785364.6890068343</v>
      </c>
      <c r="M12" s="92">
        <f t="shared" si="8"/>
        <v>2479442.0095743579</v>
      </c>
      <c r="N12" s="93">
        <f t="shared" si="9"/>
        <v>6980411.0629908741</v>
      </c>
      <c r="O12" s="93">
        <f t="shared" si="10"/>
        <v>4886287.7440936118</v>
      </c>
      <c r="P12" s="93">
        <f t="shared" si="11"/>
        <v>2094123.3188972622</v>
      </c>
    </row>
    <row r="13" spans="1:16" x14ac:dyDescent="0.3">
      <c r="A13" s="88" t="s">
        <v>5</v>
      </c>
      <c r="B13" s="89">
        <v>0.48</v>
      </c>
      <c r="C13" s="90">
        <f t="shared" si="0"/>
        <v>850000</v>
      </c>
      <c r="D13" s="90">
        <f>'Simulazione PSR Abruzzo 1'!B14</f>
        <v>408000</v>
      </c>
      <c r="E13" s="90">
        <f t="shared" si="1"/>
        <v>442000</v>
      </c>
      <c r="F13" s="90">
        <f t="shared" si="2"/>
        <v>309400</v>
      </c>
      <c r="G13" s="90">
        <f t="shared" si="3"/>
        <v>132600</v>
      </c>
      <c r="H13" s="91">
        <f>'Simulazione PSR Abruzzo 1'!E14</f>
        <v>0.63</v>
      </c>
      <c r="I13" s="92">
        <f t="shared" si="4"/>
        <v>647619.04761904757</v>
      </c>
      <c r="J13" s="92">
        <f t="shared" si="5"/>
        <v>408000</v>
      </c>
      <c r="K13" s="92">
        <f t="shared" si="6"/>
        <v>239619.04761904757</v>
      </c>
      <c r="L13" s="92">
        <f t="shared" si="7"/>
        <v>167733.33333333328</v>
      </c>
      <c r="M13" s="92">
        <f t="shared" si="8"/>
        <v>71885.714285714275</v>
      </c>
      <c r="N13" s="93">
        <f t="shared" si="9"/>
        <v>202380.95238095243</v>
      </c>
      <c r="O13" s="93">
        <f t="shared" si="10"/>
        <v>141666.66666666669</v>
      </c>
      <c r="P13" s="93">
        <f t="shared" si="11"/>
        <v>60714.285714285725</v>
      </c>
    </row>
    <row r="14" spans="1:16" x14ac:dyDescent="0.3">
      <c r="A14" s="88" t="s">
        <v>22</v>
      </c>
      <c r="B14" s="89">
        <v>0.48</v>
      </c>
      <c r="C14" s="90">
        <f t="shared" si="0"/>
        <v>16005867.32753625</v>
      </c>
      <c r="D14" s="90">
        <f>'Simulazione PSR Abruzzo 1'!B15</f>
        <v>7682816.3172173994</v>
      </c>
      <c r="E14" s="90">
        <f t="shared" si="1"/>
        <v>8323051.0103188502</v>
      </c>
      <c r="F14" s="90">
        <f t="shared" si="2"/>
        <v>5826135.7072231947</v>
      </c>
      <c r="G14" s="90">
        <f t="shared" si="3"/>
        <v>2496915.3030956551</v>
      </c>
      <c r="H14" s="91">
        <f>'Simulazione PSR Abruzzo 1'!E15</f>
        <v>0.9</v>
      </c>
      <c r="I14" s="92">
        <f t="shared" si="4"/>
        <v>8536462.5746859983</v>
      </c>
      <c r="J14" s="92">
        <f t="shared" si="5"/>
        <v>7682816.3172173994</v>
      </c>
      <c r="K14" s="92">
        <f t="shared" si="6"/>
        <v>853646.25746859889</v>
      </c>
      <c r="L14" s="92">
        <f t="shared" si="7"/>
        <v>597552.3802280192</v>
      </c>
      <c r="M14" s="92">
        <f t="shared" si="8"/>
        <v>256093.87724057966</v>
      </c>
      <c r="N14" s="93">
        <f t="shared" si="9"/>
        <v>7469404.7528502513</v>
      </c>
      <c r="O14" s="93">
        <f t="shared" si="10"/>
        <v>5228583.3269951753</v>
      </c>
      <c r="P14" s="93">
        <f t="shared" si="11"/>
        <v>2240821.4258550755</v>
      </c>
    </row>
    <row r="15" spans="1:16" x14ac:dyDescent="0.3">
      <c r="A15" s="88" t="s">
        <v>25</v>
      </c>
      <c r="B15" s="89">
        <v>0.48</v>
      </c>
      <c r="C15" s="90">
        <f t="shared" si="0"/>
        <v>1500000</v>
      </c>
      <c r="D15" s="90">
        <f>'Simulazione PSR Abruzzo 1'!B16</f>
        <v>720000</v>
      </c>
      <c r="E15" s="90">
        <f t="shared" si="1"/>
        <v>780000</v>
      </c>
      <c r="F15" s="90">
        <f t="shared" si="2"/>
        <v>546000</v>
      </c>
      <c r="G15" s="90">
        <f t="shared" si="3"/>
        <v>234000</v>
      </c>
      <c r="H15" s="91">
        <f>'Simulazione PSR Abruzzo 1'!E16</f>
        <v>0.63</v>
      </c>
      <c r="I15" s="92">
        <f t="shared" si="4"/>
        <v>1142857.142857143</v>
      </c>
      <c r="J15" s="92">
        <f t="shared" si="5"/>
        <v>720000</v>
      </c>
      <c r="K15" s="92">
        <f t="shared" si="6"/>
        <v>422857.14285714296</v>
      </c>
      <c r="L15" s="92">
        <f t="shared" si="7"/>
        <v>296000.00000000006</v>
      </c>
      <c r="M15" s="92">
        <f t="shared" si="8"/>
        <v>126857.14285714288</v>
      </c>
      <c r="N15" s="93">
        <f t="shared" si="9"/>
        <v>357142.85714285704</v>
      </c>
      <c r="O15" s="93">
        <f t="shared" si="10"/>
        <v>249999.99999999991</v>
      </c>
      <c r="P15" s="93">
        <f t="shared" si="11"/>
        <v>107142.85714285712</v>
      </c>
    </row>
    <row r="16" spans="1:16" x14ac:dyDescent="0.3">
      <c r="A16" s="88" t="s">
        <v>41</v>
      </c>
      <c r="B16" s="89">
        <v>0.48</v>
      </c>
      <c r="C16" s="90">
        <f t="shared" si="0"/>
        <v>5111029.1433333335</v>
      </c>
      <c r="D16" s="90">
        <f>'Simulazione PSR Abruzzo 1'!B17</f>
        <v>2453293.9887999999</v>
      </c>
      <c r="E16" s="90">
        <f t="shared" si="1"/>
        <v>2657735.1545333336</v>
      </c>
      <c r="F16" s="90">
        <f t="shared" si="2"/>
        <v>1860414.6081733333</v>
      </c>
      <c r="G16" s="90">
        <f t="shared" si="3"/>
        <v>797320.54636000004</v>
      </c>
      <c r="H16" s="91">
        <f>'Simulazione PSR Abruzzo 1'!E17</f>
        <v>0.63</v>
      </c>
      <c r="I16" s="92">
        <f t="shared" si="4"/>
        <v>3894117.4425396826</v>
      </c>
      <c r="J16" s="92">
        <f t="shared" si="5"/>
        <v>2453293.9887999999</v>
      </c>
      <c r="K16" s="92">
        <f t="shared" si="6"/>
        <v>1440823.4537396827</v>
      </c>
      <c r="L16" s="92">
        <f t="shared" si="7"/>
        <v>1008576.4176177778</v>
      </c>
      <c r="M16" s="92">
        <f t="shared" si="8"/>
        <v>432247.03612190479</v>
      </c>
      <c r="N16" s="93">
        <f t="shared" si="9"/>
        <v>1216911.7007936509</v>
      </c>
      <c r="O16" s="93">
        <f t="shared" si="10"/>
        <v>851838.19055555563</v>
      </c>
      <c r="P16" s="93">
        <f t="shared" si="11"/>
        <v>365073.51023809524</v>
      </c>
    </row>
    <row r="17" spans="1:18" x14ac:dyDescent="0.3">
      <c r="A17" s="88" t="s">
        <v>28</v>
      </c>
      <c r="B17" s="89">
        <v>0.48</v>
      </c>
      <c r="C17" s="90">
        <f t="shared" si="0"/>
        <v>656487.39583333337</v>
      </c>
      <c r="D17" s="90">
        <f>'Simulazione PSR Abruzzo 1'!B18</f>
        <v>315113.95</v>
      </c>
      <c r="E17" s="90">
        <f t="shared" si="1"/>
        <v>341373.44583333336</v>
      </c>
      <c r="F17" s="90">
        <f t="shared" si="2"/>
        <v>238961.41208333333</v>
      </c>
      <c r="G17" s="90">
        <f t="shared" si="3"/>
        <v>102412.03375</v>
      </c>
      <c r="H17" s="91">
        <f>'Simulazione PSR Abruzzo 1'!E18</f>
        <v>0.75</v>
      </c>
      <c r="I17" s="92">
        <f t="shared" si="4"/>
        <v>420151.93333333335</v>
      </c>
      <c r="J17" s="92">
        <f t="shared" si="5"/>
        <v>315113.95</v>
      </c>
      <c r="K17" s="92">
        <f t="shared" si="6"/>
        <v>105037.98333333334</v>
      </c>
      <c r="L17" s="92">
        <f t="shared" si="7"/>
        <v>73526.588333333333</v>
      </c>
      <c r="M17" s="92">
        <f t="shared" si="8"/>
        <v>31511.395</v>
      </c>
      <c r="N17" s="93">
        <f t="shared" si="9"/>
        <v>236335.46250000002</v>
      </c>
      <c r="O17" s="93">
        <f t="shared" si="10"/>
        <v>165434.82375000001</v>
      </c>
      <c r="P17" s="93">
        <f t="shared" si="11"/>
        <v>70900.638749999998</v>
      </c>
    </row>
    <row r="18" spans="1:18" x14ac:dyDescent="0.3">
      <c r="A18" s="88" t="s">
        <v>29</v>
      </c>
      <c r="B18" s="89">
        <v>0.48</v>
      </c>
      <c r="C18" s="90">
        <f t="shared" si="0"/>
        <v>868459.60416666663</v>
      </c>
      <c r="D18" s="90">
        <f>'Simulazione PSR Abruzzo 1'!B19</f>
        <v>416860.61</v>
      </c>
      <c r="E18" s="90">
        <f t="shared" si="1"/>
        <v>451598.99416666664</v>
      </c>
      <c r="F18" s="90">
        <f t="shared" si="2"/>
        <v>316119.29591666663</v>
      </c>
      <c r="G18" s="90">
        <f t="shared" si="3"/>
        <v>135479.69824999999</v>
      </c>
      <c r="H18" s="91">
        <f>'Simulazione PSR Abruzzo 1'!E19</f>
        <v>0.63</v>
      </c>
      <c r="I18" s="92">
        <f t="shared" si="4"/>
        <v>661683.50793650793</v>
      </c>
      <c r="J18" s="92">
        <f t="shared" si="5"/>
        <v>416860.61</v>
      </c>
      <c r="K18" s="92">
        <f t="shared" si="6"/>
        <v>244822.89793650794</v>
      </c>
      <c r="L18" s="92">
        <f t="shared" si="7"/>
        <v>171376.02855555556</v>
      </c>
      <c r="M18" s="92">
        <f t="shared" si="8"/>
        <v>73446.869380952383</v>
      </c>
      <c r="N18" s="93">
        <f t="shared" si="9"/>
        <v>206776.0962301587</v>
      </c>
      <c r="O18" s="93">
        <f t="shared" si="10"/>
        <v>144743.26736111107</v>
      </c>
      <c r="P18" s="93">
        <f t="shared" si="11"/>
        <v>62032.828869047604</v>
      </c>
    </row>
    <row r="19" spans="1:18" hidden="1" x14ac:dyDescent="0.3">
      <c r="A19" s="88" t="s">
        <v>7</v>
      </c>
      <c r="B19" s="89">
        <v>0.48</v>
      </c>
      <c r="C19" s="90">
        <f t="shared" si="0"/>
        <v>0</v>
      </c>
      <c r="D19" s="90">
        <f>'Simulazione PSR Abruzzo 1'!B20</f>
        <v>0</v>
      </c>
      <c r="E19" s="90">
        <f t="shared" si="1"/>
        <v>0</v>
      </c>
      <c r="F19" s="90">
        <f t="shared" si="2"/>
        <v>0</v>
      </c>
      <c r="G19" s="90">
        <f t="shared" si="3"/>
        <v>0</v>
      </c>
      <c r="H19" s="91">
        <f>'Simulazione PSR Abruzzo 1'!E20</f>
        <v>0</v>
      </c>
      <c r="I19" s="92">
        <f t="shared" si="4"/>
        <v>0</v>
      </c>
      <c r="J19" s="92">
        <f t="shared" si="5"/>
        <v>0</v>
      </c>
      <c r="K19" s="92">
        <f t="shared" si="6"/>
        <v>0</v>
      </c>
      <c r="L19" s="92">
        <f t="shared" si="7"/>
        <v>0</v>
      </c>
      <c r="M19" s="92">
        <f t="shared" si="8"/>
        <v>0</v>
      </c>
      <c r="N19" s="93">
        <f t="shared" si="9"/>
        <v>0</v>
      </c>
      <c r="O19" s="93">
        <f t="shared" si="10"/>
        <v>0</v>
      </c>
      <c r="P19" s="93">
        <f t="shared" si="11"/>
        <v>0</v>
      </c>
    </row>
    <row r="20" spans="1:18" x14ac:dyDescent="0.3">
      <c r="A20" s="88" t="s">
        <v>8</v>
      </c>
      <c r="B20" s="89">
        <v>0.48</v>
      </c>
      <c r="C20" s="90">
        <f t="shared" si="0"/>
        <v>2356392.6458333335</v>
      </c>
      <c r="D20" s="90">
        <f>'Simulazione PSR Abruzzo 1'!B21</f>
        <v>1131068.47</v>
      </c>
      <c r="E20" s="90">
        <f t="shared" si="1"/>
        <v>1225324.1758333335</v>
      </c>
      <c r="F20" s="90">
        <f t="shared" si="2"/>
        <v>857726.92308333341</v>
      </c>
      <c r="G20" s="90">
        <f t="shared" si="3"/>
        <v>367597.25275000004</v>
      </c>
      <c r="H20" s="91">
        <f>'Simulazione PSR Abruzzo 1'!E21</f>
        <v>0.75</v>
      </c>
      <c r="I20" s="92">
        <f t="shared" si="4"/>
        <v>1508091.2933333332</v>
      </c>
      <c r="J20" s="92">
        <f t="shared" si="5"/>
        <v>1131068.47</v>
      </c>
      <c r="K20" s="92">
        <f t="shared" si="6"/>
        <v>377022.82333333325</v>
      </c>
      <c r="L20" s="92">
        <f t="shared" si="7"/>
        <v>263915.97633333324</v>
      </c>
      <c r="M20" s="92">
        <f t="shared" si="8"/>
        <v>113106.84699999997</v>
      </c>
      <c r="N20" s="93">
        <f t="shared" si="9"/>
        <v>848301.35250000027</v>
      </c>
      <c r="O20" s="93">
        <f t="shared" si="10"/>
        <v>593810.94675000012</v>
      </c>
      <c r="P20" s="93">
        <f t="shared" si="11"/>
        <v>254490.40575000006</v>
      </c>
    </row>
    <row r="21" spans="1:18" x14ac:dyDescent="0.3">
      <c r="A21" s="88" t="s">
        <v>9</v>
      </c>
      <c r="B21" s="89">
        <v>0.48</v>
      </c>
      <c r="C21" s="90">
        <f t="shared" si="0"/>
        <v>1059532.125</v>
      </c>
      <c r="D21" s="90">
        <f>'Simulazione PSR Abruzzo 1'!B22</f>
        <v>508575.42</v>
      </c>
      <c r="E21" s="90">
        <f t="shared" si="1"/>
        <v>550956.70500000007</v>
      </c>
      <c r="F21" s="90">
        <f t="shared" si="2"/>
        <v>385669.69350000005</v>
      </c>
      <c r="G21" s="90">
        <f t="shared" si="3"/>
        <v>165287.01150000002</v>
      </c>
      <c r="H21" s="91">
        <f>'Simulazione PSR Abruzzo 1'!E22</f>
        <v>0.75</v>
      </c>
      <c r="I21" s="92">
        <f t="shared" si="4"/>
        <v>678100.55999999994</v>
      </c>
      <c r="J21" s="92">
        <f t="shared" si="5"/>
        <v>508575.42</v>
      </c>
      <c r="K21" s="92">
        <f t="shared" si="6"/>
        <v>169525.13999999996</v>
      </c>
      <c r="L21" s="92">
        <f t="shared" si="7"/>
        <v>118667.59799999995</v>
      </c>
      <c r="M21" s="92">
        <f t="shared" si="8"/>
        <v>50857.541999999987</v>
      </c>
      <c r="N21" s="93">
        <f t="shared" si="9"/>
        <v>381431.56500000006</v>
      </c>
      <c r="O21" s="93">
        <f t="shared" si="10"/>
        <v>267002.09550000005</v>
      </c>
      <c r="P21" s="93">
        <f t="shared" si="11"/>
        <v>114429.46950000002</v>
      </c>
    </row>
    <row r="22" spans="1:18" hidden="1" x14ac:dyDescent="0.3">
      <c r="A22" s="88" t="s">
        <v>10</v>
      </c>
      <c r="B22" s="89">
        <v>0.48</v>
      </c>
      <c r="C22" s="90">
        <f t="shared" si="0"/>
        <v>0</v>
      </c>
      <c r="D22" s="90">
        <f>'Simulazione PSR Abruzzo 1'!B23</f>
        <v>0</v>
      </c>
      <c r="E22" s="90">
        <f t="shared" si="1"/>
        <v>0</v>
      </c>
      <c r="F22" s="90">
        <f t="shared" si="2"/>
        <v>0</v>
      </c>
      <c r="G22" s="90">
        <f t="shared" si="3"/>
        <v>0</v>
      </c>
      <c r="H22" s="91">
        <f>'Simulazione PSR Abruzzo 1'!E23</f>
        <v>0</v>
      </c>
      <c r="I22" s="92">
        <f t="shared" si="4"/>
        <v>0</v>
      </c>
      <c r="J22" s="92">
        <f t="shared" si="5"/>
        <v>0</v>
      </c>
      <c r="K22" s="92">
        <f t="shared" si="6"/>
        <v>0</v>
      </c>
      <c r="L22" s="92">
        <f t="shared" si="7"/>
        <v>0</v>
      </c>
      <c r="M22" s="92">
        <f t="shared" si="8"/>
        <v>0</v>
      </c>
      <c r="N22" s="93">
        <f t="shared" si="9"/>
        <v>0</v>
      </c>
      <c r="O22" s="93">
        <f t="shared" si="10"/>
        <v>0</v>
      </c>
      <c r="P22" s="93">
        <f t="shared" si="11"/>
        <v>0</v>
      </c>
    </row>
    <row r="23" spans="1:18" x14ac:dyDescent="0.3">
      <c r="A23" s="88" t="s">
        <v>11</v>
      </c>
      <c r="B23" s="89">
        <v>0.48</v>
      </c>
      <c r="C23" s="90">
        <f t="shared" si="0"/>
        <v>9900000</v>
      </c>
      <c r="D23" s="90">
        <f>'Simulazione PSR Abruzzo 1'!B24</f>
        <v>4752000</v>
      </c>
      <c r="E23" s="90">
        <f t="shared" si="1"/>
        <v>5148000</v>
      </c>
      <c r="F23" s="90">
        <f t="shared" si="2"/>
        <v>3603600</v>
      </c>
      <c r="G23" s="90">
        <f t="shared" si="3"/>
        <v>1544400</v>
      </c>
      <c r="H23" s="91">
        <f>'Simulazione PSR Abruzzo 1'!E24</f>
        <v>0.9</v>
      </c>
      <c r="I23" s="92">
        <f t="shared" si="4"/>
        <v>5280000</v>
      </c>
      <c r="J23" s="92">
        <f t="shared" si="5"/>
        <v>4752000</v>
      </c>
      <c r="K23" s="92">
        <f t="shared" si="6"/>
        <v>528000</v>
      </c>
      <c r="L23" s="92">
        <f t="shared" si="7"/>
        <v>369600</v>
      </c>
      <c r="M23" s="92">
        <f t="shared" si="8"/>
        <v>158400</v>
      </c>
      <c r="N23" s="93">
        <f t="shared" si="9"/>
        <v>4620000</v>
      </c>
      <c r="O23" s="93">
        <f t="shared" si="10"/>
        <v>3234000</v>
      </c>
      <c r="P23" s="93">
        <f t="shared" si="11"/>
        <v>1386000</v>
      </c>
    </row>
    <row r="24" spans="1:18" hidden="1" x14ac:dyDescent="0.3">
      <c r="A24" s="88" t="s">
        <v>12</v>
      </c>
      <c r="B24" s="89">
        <v>0.48</v>
      </c>
      <c r="C24" s="90">
        <f t="shared" si="0"/>
        <v>0</v>
      </c>
      <c r="D24" s="90">
        <f>'Simulazione PSR Abruzzo 1'!B25</f>
        <v>0</v>
      </c>
      <c r="E24" s="90">
        <f t="shared" ref="E24:E29" si="12">+C24*0.52</f>
        <v>0</v>
      </c>
      <c r="F24" s="90">
        <f t="shared" ref="F24:F29" si="13">+E24*0.7</f>
        <v>0</v>
      </c>
      <c r="G24" s="90">
        <f t="shared" ref="G24:G29" si="14">+E24*0.3</f>
        <v>0</v>
      </c>
      <c r="H24" s="91">
        <f>'Simulazione PSR Abruzzo 1'!E25</f>
        <v>0</v>
      </c>
      <c r="I24" s="92">
        <f t="shared" si="4"/>
        <v>0</v>
      </c>
      <c r="J24" s="92">
        <f t="shared" si="5"/>
        <v>0</v>
      </c>
      <c r="K24" s="92">
        <f t="shared" si="6"/>
        <v>0</v>
      </c>
      <c r="L24" s="92">
        <f t="shared" si="7"/>
        <v>0</v>
      </c>
      <c r="M24" s="92">
        <f t="shared" si="8"/>
        <v>0</v>
      </c>
      <c r="N24" s="93">
        <f t="shared" si="9"/>
        <v>0</v>
      </c>
      <c r="O24" s="93">
        <f t="shared" si="10"/>
        <v>0</v>
      </c>
      <c r="P24" s="93">
        <f t="shared" si="11"/>
        <v>0</v>
      </c>
    </row>
    <row r="25" spans="1:18" hidden="1" x14ac:dyDescent="0.3">
      <c r="A25" s="88" t="s">
        <v>13</v>
      </c>
      <c r="B25" s="89">
        <v>0.48</v>
      </c>
      <c r="C25" s="90">
        <f t="shared" si="0"/>
        <v>0</v>
      </c>
      <c r="D25" s="90">
        <f>'Simulazione PSR Abruzzo 1'!B26</f>
        <v>0</v>
      </c>
      <c r="E25" s="90">
        <f t="shared" si="12"/>
        <v>0</v>
      </c>
      <c r="F25" s="90">
        <f t="shared" si="13"/>
        <v>0</v>
      </c>
      <c r="G25" s="90">
        <f t="shared" si="14"/>
        <v>0</v>
      </c>
      <c r="H25" s="91">
        <f>'Simulazione PSR Abruzzo 1'!E26</f>
        <v>0</v>
      </c>
      <c r="I25" s="92">
        <f t="shared" si="4"/>
        <v>0</v>
      </c>
      <c r="J25" s="92">
        <f t="shared" si="5"/>
        <v>0</v>
      </c>
      <c r="K25" s="92">
        <f t="shared" si="6"/>
        <v>0</v>
      </c>
      <c r="L25" s="92">
        <f t="shared" si="7"/>
        <v>0</v>
      </c>
      <c r="M25" s="92">
        <f t="shared" si="8"/>
        <v>0</v>
      </c>
      <c r="N25" s="93">
        <f t="shared" si="9"/>
        <v>0</v>
      </c>
      <c r="O25" s="93">
        <f t="shared" si="10"/>
        <v>0</v>
      </c>
      <c r="P25" s="93">
        <f t="shared" si="11"/>
        <v>0</v>
      </c>
    </row>
    <row r="26" spans="1:18" x14ac:dyDescent="0.3">
      <c r="A26" s="88" t="s">
        <v>15</v>
      </c>
      <c r="B26" s="89">
        <v>0.48</v>
      </c>
      <c r="C26" s="90">
        <f t="shared" si="0"/>
        <v>1296734.6666666667</v>
      </c>
      <c r="D26" s="90">
        <f>'Simulazione PSR Abruzzo 1'!B27</f>
        <v>622432.64</v>
      </c>
      <c r="E26" s="90">
        <f t="shared" si="12"/>
        <v>674302.02666666673</v>
      </c>
      <c r="F26" s="90">
        <f t="shared" si="13"/>
        <v>472011.41866666666</v>
      </c>
      <c r="G26" s="90">
        <f t="shared" si="14"/>
        <v>202290.60800000001</v>
      </c>
      <c r="H26" s="91">
        <f>'Simulazione PSR Abruzzo 1'!E27</f>
        <v>0.9</v>
      </c>
      <c r="I26" s="92">
        <f t="shared" si="4"/>
        <v>691591.82222222222</v>
      </c>
      <c r="J26" s="92">
        <f t="shared" si="5"/>
        <v>622432.64</v>
      </c>
      <c r="K26" s="92">
        <f t="shared" si="6"/>
        <v>69159.182222222211</v>
      </c>
      <c r="L26" s="92">
        <f t="shared" si="7"/>
        <v>48411.427555555543</v>
      </c>
      <c r="M26" s="92">
        <f t="shared" si="8"/>
        <v>20747.754666666664</v>
      </c>
      <c r="N26" s="93">
        <f t="shared" si="9"/>
        <v>605142.84444444452</v>
      </c>
      <c r="O26" s="93">
        <f t="shared" si="10"/>
        <v>423599.99111111113</v>
      </c>
      <c r="P26" s="93">
        <f t="shared" si="11"/>
        <v>181542.85333333336</v>
      </c>
    </row>
    <row r="27" spans="1:18" x14ac:dyDescent="0.3">
      <c r="A27" s="88" t="s">
        <v>18</v>
      </c>
      <c r="B27" s="89">
        <v>0.48</v>
      </c>
      <c r="C27" s="90">
        <f t="shared" si="0"/>
        <v>9037140.770833334</v>
      </c>
      <c r="D27" s="90">
        <f>'Simulazione PSR Abruzzo 1'!B28</f>
        <v>4337827.57</v>
      </c>
      <c r="E27" s="90">
        <f t="shared" si="12"/>
        <v>4699313.2008333337</v>
      </c>
      <c r="F27" s="90">
        <f t="shared" si="13"/>
        <v>3289519.2405833332</v>
      </c>
      <c r="G27" s="90">
        <f t="shared" si="14"/>
        <v>1409793.96025</v>
      </c>
      <c r="H27" s="91">
        <f>'Simulazione PSR Abruzzo 1'!E28</f>
        <v>0.9</v>
      </c>
      <c r="I27" s="92">
        <f t="shared" si="4"/>
        <v>4819808.4111111118</v>
      </c>
      <c r="J27" s="92">
        <f t="shared" si="5"/>
        <v>4337827.57</v>
      </c>
      <c r="K27" s="92">
        <f t="shared" si="6"/>
        <v>481980.84111111145</v>
      </c>
      <c r="L27" s="92">
        <f t="shared" si="7"/>
        <v>337386.58877777797</v>
      </c>
      <c r="M27" s="92">
        <f t="shared" si="8"/>
        <v>144594.25233333342</v>
      </c>
      <c r="N27" s="93">
        <f t="shared" si="9"/>
        <v>4217332.3597222222</v>
      </c>
      <c r="O27" s="93">
        <f t="shared" si="10"/>
        <v>2952132.6518055554</v>
      </c>
      <c r="P27" s="93">
        <f t="shared" si="11"/>
        <v>1265199.7079166665</v>
      </c>
    </row>
    <row r="28" spans="1:18" x14ac:dyDescent="0.3">
      <c r="A28" s="88" t="s">
        <v>20</v>
      </c>
      <c r="B28" s="89">
        <v>0.48</v>
      </c>
      <c r="C28" s="90">
        <f t="shared" si="0"/>
        <v>3411722.145833333</v>
      </c>
      <c r="D28" s="90">
        <f>'Simulazione PSR Abruzzo 1'!B29</f>
        <v>1637626.63</v>
      </c>
      <c r="E28" s="90">
        <f t="shared" si="12"/>
        <v>1774095.5158333331</v>
      </c>
      <c r="F28" s="90">
        <f t="shared" si="13"/>
        <v>1241866.8610833331</v>
      </c>
      <c r="G28" s="90">
        <f t="shared" si="14"/>
        <v>532228.65474999987</v>
      </c>
      <c r="H28" s="91">
        <f>'Simulazione PSR Abruzzo 1'!E29</f>
        <v>0.63</v>
      </c>
      <c r="I28" s="92">
        <f t="shared" si="4"/>
        <v>2599407.3492063489</v>
      </c>
      <c r="J28" s="92">
        <f t="shared" si="5"/>
        <v>1637626.63</v>
      </c>
      <c r="K28" s="92">
        <f t="shared" si="6"/>
        <v>961780.71920634899</v>
      </c>
      <c r="L28" s="92">
        <f t="shared" si="7"/>
        <v>673246.50344444427</v>
      </c>
      <c r="M28" s="92">
        <f t="shared" si="8"/>
        <v>288534.21576190466</v>
      </c>
      <c r="N28" s="93">
        <f t="shared" si="9"/>
        <v>812314.79662698414</v>
      </c>
      <c r="O28" s="93">
        <f t="shared" si="10"/>
        <v>568620.35763888888</v>
      </c>
      <c r="P28" s="93">
        <f t="shared" si="11"/>
        <v>243694.43898809524</v>
      </c>
    </row>
    <row r="29" spans="1:18" hidden="1" x14ac:dyDescent="0.3">
      <c r="A29" s="88" t="s">
        <v>21</v>
      </c>
      <c r="B29" s="89">
        <v>0.48</v>
      </c>
      <c r="C29" s="90">
        <f t="shared" si="0"/>
        <v>0</v>
      </c>
      <c r="D29" s="90">
        <f>'Simulazione PSR Abruzzo 1'!B30</f>
        <v>0</v>
      </c>
      <c r="E29" s="90">
        <f t="shared" si="12"/>
        <v>0</v>
      </c>
      <c r="F29" s="90">
        <f t="shared" si="13"/>
        <v>0</v>
      </c>
      <c r="G29" s="90">
        <f t="shared" si="14"/>
        <v>0</v>
      </c>
      <c r="H29" s="91">
        <f>'Simulazione PSR Abruzzo 1'!E30</f>
        <v>0</v>
      </c>
      <c r="I29" s="92">
        <f t="shared" ref="I8:I29" si="15">J29*H29</f>
        <v>0</v>
      </c>
      <c r="J29" s="92">
        <f t="shared" si="5"/>
        <v>0</v>
      </c>
      <c r="K29" s="92">
        <f t="shared" si="6"/>
        <v>0</v>
      </c>
      <c r="L29" s="92">
        <f t="shared" si="7"/>
        <v>0</v>
      </c>
      <c r="M29" s="92">
        <f t="shared" si="8"/>
        <v>0</v>
      </c>
      <c r="N29" s="93">
        <f t="shared" si="9"/>
        <v>0</v>
      </c>
      <c r="O29" s="93">
        <f t="shared" si="10"/>
        <v>0</v>
      </c>
      <c r="P29" s="93">
        <f t="shared" si="11"/>
        <v>0</v>
      </c>
    </row>
    <row r="30" spans="1:18" s="45" customFormat="1" x14ac:dyDescent="0.3">
      <c r="A30" s="110" t="s">
        <v>49</v>
      </c>
      <c r="B30" s="88"/>
      <c r="C30" s="94">
        <f>SUM(C7:C29)</f>
        <v>85476042.58126457</v>
      </c>
      <c r="D30" s="94">
        <f t="shared" ref="D30:G30" si="16">SUM(D7:D29)</f>
        <v>41028500.439006999</v>
      </c>
      <c r="E30" s="94">
        <f t="shared" si="16"/>
        <v>44447542.142257586</v>
      </c>
      <c r="F30" s="94">
        <f t="shared" si="16"/>
        <v>31113279.499580309</v>
      </c>
      <c r="G30" s="94">
        <f t="shared" si="16"/>
        <v>13334262.642677275</v>
      </c>
      <c r="H30" s="95"/>
      <c r="I30" s="96">
        <f>SUM(I7:I29)</f>
        <v>56063803.24451077</v>
      </c>
      <c r="J30" s="96">
        <f t="shared" ref="J30:M30" si="17">SUM(J7:J29)</f>
        <v>41028500.439006999</v>
      </c>
      <c r="K30" s="96">
        <f t="shared" si="17"/>
        <v>15035302.80550376</v>
      </c>
      <c r="L30" s="96">
        <f t="shared" si="17"/>
        <v>10524711.963852631</v>
      </c>
      <c r="M30" s="96">
        <f t="shared" si="17"/>
        <v>4510590.8416511277</v>
      </c>
      <c r="N30" s="97">
        <f>SUM(N7:N29)</f>
        <v>29412239.336753827</v>
      </c>
      <c r="O30" s="97">
        <f t="shared" ref="O30:P30" si="18">SUM(O7:O29)</f>
        <v>20588567.53572768</v>
      </c>
      <c r="P30" s="97">
        <f t="shared" si="18"/>
        <v>8823671.8010261469</v>
      </c>
      <c r="Q30" s="81"/>
      <c r="R30" s="98"/>
    </row>
    <row r="31" spans="1:18" x14ac:dyDescent="0.3">
      <c r="B31" s="99"/>
      <c r="C31" s="100"/>
      <c r="D31" s="81"/>
      <c r="E31" s="81"/>
      <c r="F31" s="81"/>
      <c r="G31" s="81"/>
      <c r="H31" s="81"/>
      <c r="I31" s="99"/>
      <c r="J31" s="99"/>
      <c r="L31" s="99"/>
      <c r="M31" s="101"/>
      <c r="N31" s="99"/>
    </row>
    <row r="32" spans="1:18" x14ac:dyDescent="0.3">
      <c r="P32"/>
      <c r="Q32"/>
      <c r="R32"/>
    </row>
    <row r="33" spans="11:18" x14ac:dyDescent="0.3">
      <c r="K33" s="106"/>
      <c r="P33"/>
      <c r="Q33"/>
      <c r="R33"/>
    </row>
    <row r="34" spans="11:18" x14ac:dyDescent="0.3">
      <c r="P34"/>
      <c r="Q34"/>
      <c r="R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Tassi Max</vt:lpstr>
      <vt:lpstr>Simulazione PSR Abruzzo 1</vt:lpstr>
      <vt:lpstr>Simulazione PSR Abruzzo 2</vt:lpstr>
      <vt:lpstr>'Simulazione PSR Abruzzo 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 Stefano</dc:creator>
  <cp:lastModifiedBy>Luca Attardi</cp:lastModifiedBy>
  <cp:lastPrinted>2025-01-27T13:57:55Z</cp:lastPrinted>
  <dcterms:created xsi:type="dcterms:W3CDTF">2024-11-22T12:09:58Z</dcterms:created>
  <dcterms:modified xsi:type="dcterms:W3CDTF">2025-01-28T09:01:41Z</dcterms:modified>
</cp:coreProperties>
</file>