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Questa_cartella_di_lavoro" defaultThemeVersion="124226"/>
  <mc:AlternateContent xmlns:mc="http://schemas.openxmlformats.org/markup-compatibility/2006">
    <mc:Choice Requires="x15">
      <x15ac:absPath xmlns:x15ac="http://schemas.microsoft.com/office/spreadsheetml/2010/11/ac" url="D:\DPD\Manuale delle procedure\CSR\versione 1.07.2024\Allegati_01072024\"/>
    </mc:Choice>
  </mc:AlternateContent>
  <bookViews>
    <workbookView xWindow="0" yWindow="600" windowWidth="23040" windowHeight="12360"/>
  </bookViews>
  <sheets>
    <sheet name="Calcolo DM 17.06.2016" sheetId="1" r:id="rId1"/>
    <sheet name="Tabella-Z1" sheetId="5" r:id="rId2"/>
    <sheet name="Tabella-Z2" sheetId="6" r:id="rId3"/>
  </sheets>
  <definedNames>
    <definedName name="_xlnm.Print_Area" localSheetId="0">'Calcolo DM 17.06.2016'!$A$1:$AM$219</definedName>
  </definedNames>
  <calcPr calcId="162913"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 i="1" l="1"/>
  <c r="O18" i="1"/>
  <c r="R18" i="1"/>
  <c r="U18" i="1"/>
  <c r="X18" i="1"/>
  <c r="AA18" i="1"/>
  <c r="AD18" i="1"/>
  <c r="AG18" i="1"/>
  <c r="AJ18" i="1"/>
  <c r="I18" i="1"/>
  <c r="AZ125" i="1" l="1"/>
  <c r="AZ124" i="1"/>
  <c r="AZ122" i="1"/>
  <c r="AZ121" i="1"/>
  <c r="AZ84" i="1"/>
  <c r="V125" i="1"/>
  <c r="V124" i="1"/>
  <c r="V122" i="1"/>
  <c r="V121" i="1"/>
  <c r="W179" i="1"/>
  <c r="W178" i="1"/>
  <c r="W176" i="1"/>
  <c r="W175" i="1"/>
  <c r="V166" i="1"/>
  <c r="AZ166" i="1" s="1"/>
  <c r="V164" i="1"/>
  <c r="AZ164" i="1" s="1"/>
  <c r="V159" i="1"/>
  <c r="AZ159" i="1" s="1"/>
  <c r="V158" i="1"/>
  <c r="AZ158" i="1" s="1"/>
  <c r="V157" i="1"/>
  <c r="AZ157" i="1" s="1"/>
  <c r="V156" i="1"/>
  <c r="AZ156" i="1" s="1"/>
  <c r="V155" i="1"/>
  <c r="AZ155" i="1" s="1"/>
  <c r="W169" i="1"/>
  <c r="W168" i="1"/>
  <c r="W167" i="1"/>
  <c r="W166" i="1"/>
  <c r="W165" i="1"/>
  <c r="W164" i="1"/>
  <c r="W163" i="1"/>
  <c r="W162" i="1"/>
  <c r="W161" i="1"/>
  <c r="W160" i="1"/>
  <c r="W159" i="1"/>
  <c r="W158" i="1"/>
  <c r="W157" i="1"/>
  <c r="W156" i="1"/>
  <c r="W155" i="1"/>
  <c r="W154" i="1"/>
  <c r="W153" i="1"/>
  <c r="W152" i="1"/>
  <c r="W151" i="1"/>
  <c r="W150" i="1"/>
  <c r="W149" i="1"/>
  <c r="W143" i="1"/>
  <c r="W142" i="1"/>
  <c r="W141" i="1"/>
  <c r="W140" i="1"/>
  <c r="W139" i="1"/>
  <c r="W138" i="1"/>
  <c r="W137" i="1"/>
  <c r="W136" i="1"/>
  <c r="W135" i="1"/>
  <c r="W134" i="1"/>
  <c r="W133" i="1"/>
  <c r="V109" i="1"/>
  <c r="V108" i="1"/>
  <c r="AZ108" i="1" s="1"/>
  <c r="V107" i="1"/>
  <c r="V106" i="1"/>
  <c r="V105" i="1"/>
  <c r="V104" i="1"/>
  <c r="W109" i="1"/>
  <c r="W108" i="1"/>
  <c r="W107" i="1"/>
  <c r="W106" i="1"/>
  <c r="W105" i="1"/>
  <c r="W104" i="1"/>
  <c r="W103" i="1"/>
  <c r="W102" i="1"/>
  <c r="W101" i="1"/>
  <c r="W100" i="1"/>
  <c r="W99" i="1"/>
  <c r="W98" i="1"/>
  <c r="W97" i="1"/>
  <c r="W96" i="1"/>
  <c r="W95" i="1"/>
  <c r="W94" i="1"/>
  <c r="AZ109" i="1"/>
  <c r="V85" i="1"/>
  <c r="V84" i="1"/>
  <c r="V83" i="1"/>
  <c r="AZ83" i="1" s="1"/>
  <c r="V81" i="1"/>
  <c r="V80" i="1"/>
  <c r="AZ80" i="1" s="1"/>
  <c r="AZ81" i="1"/>
  <c r="AZ72" i="1"/>
  <c r="V72" i="1"/>
  <c r="V71" i="1"/>
  <c r="AZ71" i="1" s="1"/>
  <c r="V70" i="1"/>
  <c r="AZ70" i="1" s="1"/>
  <c r="V69" i="1"/>
  <c r="AZ69" i="1" s="1"/>
  <c r="V68" i="1"/>
  <c r="AZ68" i="1" s="1"/>
  <c r="V73" i="1"/>
  <c r="AZ73" i="1" s="1"/>
  <c r="W127" i="1"/>
  <c r="W126" i="1"/>
  <c r="W125" i="1"/>
  <c r="W124" i="1"/>
  <c r="W123" i="1"/>
  <c r="W122" i="1"/>
  <c r="W121" i="1"/>
  <c r="W120" i="1"/>
  <c r="W119" i="1"/>
  <c r="W118" i="1"/>
  <c r="W117" i="1"/>
  <c r="W116" i="1"/>
  <c r="W115" i="1"/>
  <c r="W114" i="1"/>
  <c r="W113" i="1"/>
  <c r="W93" i="1"/>
  <c r="W92" i="1" l="1"/>
  <c r="W86" i="1"/>
  <c r="W85" i="1"/>
  <c r="W84" i="1"/>
  <c r="W83" i="1"/>
  <c r="W82" i="1"/>
  <c r="W81" i="1"/>
  <c r="W80" i="1"/>
  <c r="W79" i="1"/>
  <c r="W78" i="1"/>
  <c r="W77" i="1"/>
  <c r="W76" i="1"/>
  <c r="W75" i="1"/>
  <c r="W74" i="1"/>
  <c r="W73" i="1"/>
  <c r="W72" i="1"/>
  <c r="W71" i="1"/>
  <c r="W70" i="1"/>
  <c r="W69" i="1"/>
  <c r="W68" i="1"/>
  <c r="W67" i="1"/>
  <c r="W66" i="1"/>
  <c r="W65" i="1"/>
  <c r="W64" i="1"/>
  <c r="W63" i="1"/>
  <c r="W62" i="1"/>
  <c r="W61" i="1"/>
  <c r="W60" i="1"/>
  <c r="W59" i="1"/>
  <c r="W58" i="1"/>
  <c r="W48" i="1"/>
  <c r="W47" i="1"/>
  <c r="W46" i="1"/>
  <c r="W45" i="1"/>
  <c r="W44" i="1"/>
  <c r="W43" i="1"/>
  <c r="U20" i="1"/>
  <c r="V187" i="1"/>
  <c r="W187" i="1" s="1"/>
  <c r="V179" i="1"/>
  <c r="V178" i="1"/>
  <c r="V176" i="1"/>
  <c r="V175" i="1"/>
  <c r="V169" i="1"/>
  <c r="V168" i="1"/>
  <c r="V167" i="1"/>
  <c r="V165" i="1"/>
  <c r="AZ165" i="1" s="1"/>
  <c r="V163" i="1"/>
  <c r="AZ163" i="1" s="1"/>
  <c r="V162" i="1"/>
  <c r="V161" i="1"/>
  <c r="V160" i="1"/>
  <c r="V154" i="1"/>
  <c r="AZ154" i="1" s="1"/>
  <c r="V153" i="1"/>
  <c r="V152" i="1"/>
  <c r="V151" i="1"/>
  <c r="V150" i="1"/>
  <c r="V149" i="1"/>
  <c r="V143" i="1"/>
  <c r="V142" i="1"/>
  <c r="V141" i="1"/>
  <c r="V140" i="1"/>
  <c r="V139" i="1"/>
  <c r="V138" i="1"/>
  <c r="V137" i="1"/>
  <c r="V136" i="1"/>
  <c r="V135" i="1"/>
  <c r="V134" i="1"/>
  <c r="V133" i="1"/>
  <c r="V127" i="1"/>
  <c r="V126" i="1"/>
  <c r="V123" i="1"/>
  <c r="AZ123" i="1" s="1"/>
  <c r="V120" i="1"/>
  <c r="AZ120" i="1" s="1"/>
  <c r="V119" i="1"/>
  <c r="V118" i="1"/>
  <c r="V117" i="1"/>
  <c r="V116" i="1"/>
  <c r="V115" i="1"/>
  <c r="V114" i="1"/>
  <c r="V113" i="1"/>
  <c r="AZ104" i="1"/>
  <c r="V103" i="1"/>
  <c r="V102" i="1"/>
  <c r="V101" i="1"/>
  <c r="V100" i="1"/>
  <c r="V99" i="1"/>
  <c r="V98" i="1"/>
  <c r="V97" i="1"/>
  <c r="V96" i="1"/>
  <c r="V95" i="1"/>
  <c r="V94" i="1"/>
  <c r="V93" i="1"/>
  <c r="V92" i="1"/>
  <c r="V86" i="1"/>
  <c r="V82" i="1"/>
  <c r="AZ82" i="1" s="1"/>
  <c r="V79" i="1"/>
  <c r="AZ79" i="1" s="1"/>
  <c r="V78" i="1"/>
  <c r="V77" i="1"/>
  <c r="V76" i="1"/>
  <c r="V75" i="1"/>
  <c r="V74" i="1"/>
  <c r="V67" i="1"/>
  <c r="V66" i="1"/>
  <c r="V65" i="1"/>
  <c r="V64" i="1"/>
  <c r="V63" i="1"/>
  <c r="V62" i="1"/>
  <c r="V61" i="1"/>
  <c r="V60" i="1"/>
  <c r="V59" i="1"/>
  <c r="V58" i="1"/>
  <c r="V48" i="1"/>
  <c r="V47" i="1"/>
  <c r="V46" i="1"/>
  <c r="V45" i="1"/>
  <c r="V44" i="1"/>
  <c r="V43" i="1"/>
  <c r="V38" i="1"/>
  <c r="W38" i="1" s="1"/>
  <c r="V170" i="1" l="1"/>
  <c r="W170" i="1" s="1"/>
  <c r="U171" i="1" s="1"/>
  <c r="V87" i="1"/>
  <c r="W87" i="1" s="1"/>
  <c r="U88" i="1" s="1"/>
  <c r="V180" i="1"/>
  <c r="W180" i="1" s="1"/>
  <c r="U181" i="1" s="1"/>
  <c r="U188" i="1"/>
  <c r="V144" i="1"/>
  <c r="W144" i="1" s="1"/>
  <c r="U145" i="1" s="1"/>
  <c r="V128" i="1"/>
  <c r="W128" i="1" s="1"/>
  <c r="V53" i="1"/>
  <c r="W53" i="1" s="1"/>
  <c r="U54" i="1" s="1"/>
  <c r="U39" i="1"/>
  <c r="G203" i="1"/>
  <c r="F17" i="1"/>
  <c r="N159" i="1"/>
  <c r="N158" i="1"/>
  <c r="N157" i="1"/>
  <c r="N156" i="1"/>
  <c r="N155" i="1"/>
  <c r="N154" i="1"/>
  <c r="T149" i="1"/>
  <c r="Q149" i="1"/>
  <c r="T133" i="1"/>
  <c r="Q133" i="1"/>
  <c r="T92" i="1"/>
  <c r="Q92" i="1"/>
  <c r="N109" i="1"/>
  <c r="N108" i="1"/>
  <c r="N107" i="1"/>
  <c r="N106" i="1"/>
  <c r="N105" i="1"/>
  <c r="N104" i="1"/>
  <c r="N71" i="1"/>
  <c r="N73" i="1"/>
  <c r="N72" i="1"/>
  <c r="N70" i="1"/>
  <c r="N69" i="1"/>
  <c r="N68" i="1"/>
  <c r="AD20" i="1" l="1"/>
  <c r="AA20" i="1"/>
  <c r="AJ20" i="1"/>
  <c r="X20" i="1"/>
  <c r="R20" i="1"/>
  <c r="O20" i="1"/>
  <c r="L20" i="1"/>
  <c r="I20" i="1"/>
  <c r="AK170" i="1" l="1"/>
  <c r="AK128" i="1"/>
  <c r="BO166" i="1"/>
  <c r="BO165" i="1"/>
  <c r="BO164" i="1"/>
  <c r="BO163" i="1"/>
  <c r="BO159" i="1"/>
  <c r="BI159" i="1"/>
  <c r="BO158" i="1"/>
  <c r="BI158" i="1"/>
  <c r="BO157" i="1"/>
  <c r="BI157" i="1"/>
  <c r="BO156" i="1"/>
  <c r="BI156" i="1"/>
  <c r="BO155" i="1"/>
  <c r="BI155" i="1"/>
  <c r="BO154" i="1"/>
  <c r="BI154" i="1"/>
  <c r="BO125" i="1"/>
  <c r="BL125" i="1"/>
  <c r="BI125" i="1"/>
  <c r="BF125" i="1"/>
  <c r="BC125" i="1"/>
  <c r="AW125" i="1"/>
  <c r="AT125" i="1"/>
  <c r="AQ125" i="1"/>
  <c r="BO124" i="1"/>
  <c r="BI124" i="1"/>
  <c r="BO123" i="1"/>
  <c r="BO122" i="1"/>
  <c r="BL122" i="1"/>
  <c r="BI122" i="1"/>
  <c r="BF122" i="1"/>
  <c r="BC122" i="1"/>
  <c r="AW122" i="1"/>
  <c r="AT122" i="1"/>
  <c r="AQ122" i="1"/>
  <c r="BO121" i="1"/>
  <c r="BI121" i="1"/>
  <c r="BO120" i="1"/>
  <c r="BO109" i="1"/>
  <c r="BI109" i="1"/>
  <c r="BO108" i="1"/>
  <c r="BI108" i="1"/>
  <c r="BO107" i="1"/>
  <c r="BI107" i="1"/>
  <c r="BO106" i="1"/>
  <c r="BI106" i="1"/>
  <c r="BO105" i="1"/>
  <c r="BI105" i="1"/>
  <c r="BO104" i="1"/>
  <c r="BI104" i="1"/>
  <c r="BO84" i="1"/>
  <c r="BL84" i="1"/>
  <c r="BI84" i="1"/>
  <c r="BF84" i="1"/>
  <c r="BC84" i="1"/>
  <c r="AW84" i="1"/>
  <c r="AT84" i="1"/>
  <c r="AQ84" i="1"/>
  <c r="BO83" i="1"/>
  <c r="BI83" i="1"/>
  <c r="BO82" i="1"/>
  <c r="BO81" i="1"/>
  <c r="BL81" i="1"/>
  <c r="BI81" i="1"/>
  <c r="BF81" i="1"/>
  <c r="BC81" i="1"/>
  <c r="AW81" i="1"/>
  <c r="AT81" i="1"/>
  <c r="AQ81" i="1"/>
  <c r="BO80" i="1"/>
  <c r="BI80" i="1"/>
  <c r="BO79" i="1"/>
  <c r="BO73" i="1"/>
  <c r="BO72" i="1"/>
  <c r="BO71" i="1"/>
  <c r="BO70" i="1"/>
  <c r="BO69" i="1"/>
  <c r="BO68" i="1"/>
  <c r="BI73" i="1"/>
  <c r="BI72" i="1"/>
  <c r="BI71" i="1"/>
  <c r="BI70" i="1"/>
  <c r="BI69" i="1"/>
  <c r="BI68" i="1"/>
  <c r="AK87" i="1"/>
  <c r="AE166" i="1"/>
  <c r="BI166" i="1" s="1"/>
  <c r="AB166" i="1"/>
  <c r="BF166" i="1" s="1"/>
  <c r="Y166" i="1"/>
  <c r="BC166" i="1" s="1"/>
  <c r="S166" i="1"/>
  <c r="AW166" i="1" s="1"/>
  <c r="P166" i="1"/>
  <c r="AT166" i="1" s="1"/>
  <c r="M166" i="1"/>
  <c r="AQ166" i="1" s="1"/>
  <c r="J166" i="1"/>
  <c r="AN166" i="1" s="1"/>
  <c r="AH166" i="1"/>
  <c r="BL166" i="1" s="1"/>
  <c r="AE164" i="1"/>
  <c r="BI164" i="1" s="1"/>
  <c r="AB164" i="1"/>
  <c r="BF164" i="1" s="1"/>
  <c r="Y164" i="1"/>
  <c r="BC164" i="1" s="1"/>
  <c r="S164" i="1"/>
  <c r="AW164" i="1" s="1"/>
  <c r="P164" i="1"/>
  <c r="AT164" i="1" s="1"/>
  <c r="M164" i="1"/>
  <c r="AQ164" i="1" s="1"/>
  <c r="AH159" i="1"/>
  <c r="BL159" i="1" s="1"/>
  <c r="AH158" i="1"/>
  <c r="BL158" i="1" s="1"/>
  <c r="AH157" i="1"/>
  <c r="BL157" i="1" s="1"/>
  <c r="AH156" i="1"/>
  <c r="BL156" i="1" s="1"/>
  <c r="AB159" i="1"/>
  <c r="BF159" i="1" s="1"/>
  <c r="AB158" i="1"/>
  <c r="BF158" i="1" s="1"/>
  <c r="AB157" i="1"/>
  <c r="BF157" i="1" s="1"/>
  <c r="AB156" i="1"/>
  <c r="BF156" i="1" s="1"/>
  <c r="Y159" i="1"/>
  <c r="BC159" i="1" s="1"/>
  <c r="Y158" i="1"/>
  <c r="BC158" i="1" s="1"/>
  <c r="Y157" i="1"/>
  <c r="BC157" i="1" s="1"/>
  <c r="Y156" i="1"/>
  <c r="BC156" i="1" s="1"/>
  <c r="S159" i="1"/>
  <c r="AW159" i="1" s="1"/>
  <c r="S158" i="1"/>
  <c r="AW158" i="1" s="1"/>
  <c r="S157" i="1"/>
  <c r="AW157" i="1" s="1"/>
  <c r="S156" i="1"/>
  <c r="AW156" i="1" s="1"/>
  <c r="P159" i="1"/>
  <c r="AT159" i="1" s="1"/>
  <c r="P158" i="1"/>
  <c r="AT158" i="1" s="1"/>
  <c r="P157" i="1"/>
  <c r="AT157" i="1" s="1"/>
  <c r="P156" i="1"/>
  <c r="AT156" i="1" s="1"/>
  <c r="M159" i="1"/>
  <c r="AQ159" i="1" s="1"/>
  <c r="M158" i="1"/>
  <c r="AQ158" i="1" s="1"/>
  <c r="M157" i="1"/>
  <c r="AQ157" i="1" s="1"/>
  <c r="M156" i="1"/>
  <c r="AQ156" i="1" s="1"/>
  <c r="J159" i="1"/>
  <c r="AN159" i="1" s="1"/>
  <c r="J158" i="1"/>
  <c r="J157" i="1"/>
  <c r="J156" i="1"/>
  <c r="AH155" i="1"/>
  <c r="BL155" i="1" s="1"/>
  <c r="AB155" i="1"/>
  <c r="BF155" i="1" s="1"/>
  <c r="Y155" i="1"/>
  <c r="BC155" i="1" s="1"/>
  <c r="S155" i="1"/>
  <c r="AW155" i="1" s="1"/>
  <c r="P155" i="1"/>
  <c r="AT155" i="1" s="1"/>
  <c r="M155" i="1"/>
  <c r="AQ155" i="1" s="1"/>
  <c r="J155" i="1"/>
  <c r="AH125" i="1"/>
  <c r="AH124" i="1"/>
  <c r="BL124" i="1" s="1"/>
  <c r="AE125" i="1"/>
  <c r="AE124" i="1"/>
  <c r="AB125" i="1"/>
  <c r="AB124" i="1"/>
  <c r="BF124" i="1" s="1"/>
  <c r="Y125" i="1"/>
  <c r="Y124" i="1"/>
  <c r="BC124" i="1" s="1"/>
  <c r="S125" i="1"/>
  <c r="S124" i="1"/>
  <c r="AW124" i="1" s="1"/>
  <c r="P125" i="1"/>
  <c r="P124" i="1"/>
  <c r="AT124" i="1" s="1"/>
  <c r="M125" i="1"/>
  <c r="M124" i="1"/>
  <c r="AQ124" i="1" s="1"/>
  <c r="J125" i="1"/>
  <c r="AN125" i="1" s="1"/>
  <c r="J124" i="1"/>
  <c r="AH122" i="1"/>
  <c r="AH121" i="1"/>
  <c r="BL121" i="1" s="1"/>
  <c r="AE122" i="1"/>
  <c r="AE121" i="1"/>
  <c r="AB122" i="1"/>
  <c r="AB121" i="1"/>
  <c r="BF121" i="1" s="1"/>
  <c r="Y122" i="1"/>
  <c r="Y121" i="1"/>
  <c r="BC121" i="1" s="1"/>
  <c r="S122" i="1"/>
  <c r="S121" i="1"/>
  <c r="AW121" i="1" s="1"/>
  <c r="P122" i="1"/>
  <c r="P121" i="1"/>
  <c r="AT121" i="1" s="1"/>
  <c r="M122" i="1"/>
  <c r="M121" i="1"/>
  <c r="AQ121" i="1" s="1"/>
  <c r="J122" i="1"/>
  <c r="AN122" i="1" s="1"/>
  <c r="J121" i="1"/>
  <c r="AI125" i="1"/>
  <c r="AI124" i="1"/>
  <c r="AI123" i="1"/>
  <c r="AI122" i="1"/>
  <c r="AI121" i="1"/>
  <c r="AI120" i="1"/>
  <c r="AF125" i="1"/>
  <c r="AF124" i="1"/>
  <c r="AF123" i="1"/>
  <c r="AF122" i="1"/>
  <c r="AF121" i="1"/>
  <c r="AF120" i="1"/>
  <c r="AC125" i="1"/>
  <c r="AC124" i="1"/>
  <c r="AC123" i="1"/>
  <c r="AC122" i="1"/>
  <c r="AC121" i="1"/>
  <c r="AC120" i="1"/>
  <c r="Z125" i="1"/>
  <c r="Z124" i="1"/>
  <c r="Z123" i="1"/>
  <c r="Z122" i="1"/>
  <c r="Z121" i="1"/>
  <c r="Z120" i="1"/>
  <c r="T125" i="1"/>
  <c r="T124" i="1"/>
  <c r="T123" i="1"/>
  <c r="T122" i="1"/>
  <c r="T121" i="1"/>
  <c r="T120" i="1"/>
  <c r="Q125" i="1"/>
  <c r="Q124" i="1"/>
  <c r="Q123" i="1"/>
  <c r="Q122" i="1"/>
  <c r="Q121" i="1"/>
  <c r="Q120" i="1"/>
  <c r="N125" i="1"/>
  <c r="N124" i="1"/>
  <c r="N123" i="1"/>
  <c r="N122" i="1"/>
  <c r="N121" i="1"/>
  <c r="N120" i="1"/>
  <c r="K125" i="1"/>
  <c r="K124" i="1"/>
  <c r="K123" i="1"/>
  <c r="K122" i="1"/>
  <c r="K121" i="1"/>
  <c r="K120" i="1"/>
  <c r="AH123" i="1"/>
  <c r="BL123" i="1" s="1"/>
  <c r="AE123" i="1"/>
  <c r="BI123" i="1" s="1"/>
  <c r="AB123" i="1"/>
  <c r="BF123" i="1" s="1"/>
  <c r="Y123" i="1"/>
  <c r="BC123" i="1" s="1"/>
  <c r="S123" i="1"/>
  <c r="AW123" i="1" s="1"/>
  <c r="P123" i="1"/>
  <c r="AT123" i="1" s="1"/>
  <c r="M123" i="1"/>
  <c r="AQ123" i="1" s="1"/>
  <c r="J123" i="1"/>
  <c r="AH120" i="1"/>
  <c r="BL120" i="1" s="1"/>
  <c r="AE120" i="1"/>
  <c r="BI120" i="1" s="1"/>
  <c r="AB120" i="1"/>
  <c r="BF120" i="1" s="1"/>
  <c r="Y120" i="1"/>
  <c r="BC120" i="1" s="1"/>
  <c r="S120" i="1"/>
  <c r="AW120" i="1" s="1"/>
  <c r="P120" i="1"/>
  <c r="AT120" i="1" s="1"/>
  <c r="M120" i="1"/>
  <c r="AQ120" i="1" s="1"/>
  <c r="J120" i="1"/>
  <c r="J104" i="1"/>
  <c r="M109" i="1"/>
  <c r="AQ109" i="1" s="1"/>
  <c r="M108" i="1"/>
  <c r="AQ108" i="1" s="1"/>
  <c r="M107" i="1"/>
  <c r="AQ107" i="1" s="1"/>
  <c r="M106" i="1"/>
  <c r="AQ106" i="1" s="1"/>
  <c r="P109" i="1"/>
  <c r="AT109" i="1" s="1"/>
  <c r="P108" i="1"/>
  <c r="AT108" i="1" s="1"/>
  <c r="P107" i="1"/>
  <c r="AT107" i="1" s="1"/>
  <c r="P106" i="1"/>
  <c r="AT106" i="1" s="1"/>
  <c r="P105" i="1"/>
  <c r="AT105" i="1" s="1"/>
  <c r="S109" i="1"/>
  <c r="AW109" i="1" s="1"/>
  <c r="S108" i="1"/>
  <c r="AW108" i="1" s="1"/>
  <c r="S107" i="1"/>
  <c r="AW107" i="1" s="1"/>
  <c r="S106" i="1"/>
  <c r="AW106" i="1" s="1"/>
  <c r="S105" i="1"/>
  <c r="AW105" i="1" s="1"/>
  <c r="Y109" i="1"/>
  <c r="BC109" i="1" s="1"/>
  <c r="Y108" i="1"/>
  <c r="BC108" i="1" s="1"/>
  <c r="Y107" i="1"/>
  <c r="BC107" i="1" s="1"/>
  <c r="Y106" i="1"/>
  <c r="BC106" i="1" s="1"/>
  <c r="Y105" i="1"/>
  <c r="BC105" i="1" s="1"/>
  <c r="AB109" i="1"/>
  <c r="BF109" i="1" s="1"/>
  <c r="AB108" i="1"/>
  <c r="BF108" i="1" s="1"/>
  <c r="AB107" i="1"/>
  <c r="BF107" i="1" s="1"/>
  <c r="AB106" i="1"/>
  <c r="BF106" i="1" s="1"/>
  <c r="AB105" i="1"/>
  <c r="BF105" i="1" s="1"/>
  <c r="AH109" i="1"/>
  <c r="BL109" i="1" s="1"/>
  <c r="AH108" i="1"/>
  <c r="BL108" i="1" s="1"/>
  <c r="AH107" i="1"/>
  <c r="BL107" i="1" s="1"/>
  <c r="AH106" i="1"/>
  <c r="BL106" i="1" s="1"/>
  <c r="AH105" i="1"/>
  <c r="BL105" i="1" s="1"/>
  <c r="J109" i="1"/>
  <c r="AN109" i="1" s="1"/>
  <c r="J108" i="1"/>
  <c r="J107" i="1"/>
  <c r="J106" i="1"/>
  <c r="J105" i="1"/>
  <c r="AH84" i="1"/>
  <c r="AE84" i="1"/>
  <c r="AB84" i="1"/>
  <c r="Y84" i="1"/>
  <c r="S84" i="1"/>
  <c r="P84" i="1"/>
  <c r="M84" i="1"/>
  <c r="J84" i="1"/>
  <c r="AN84" i="1" s="1"/>
  <c r="AH83" i="1"/>
  <c r="BL83" i="1" s="1"/>
  <c r="AE83" i="1"/>
  <c r="AB83" i="1"/>
  <c r="BF83" i="1" s="1"/>
  <c r="Y83" i="1"/>
  <c r="BC83" i="1" s="1"/>
  <c r="S83" i="1"/>
  <c r="AW83" i="1" s="1"/>
  <c r="P83" i="1"/>
  <c r="AT83" i="1" s="1"/>
  <c r="M83" i="1"/>
  <c r="AQ83" i="1" s="1"/>
  <c r="J83" i="1"/>
  <c r="AH81" i="1"/>
  <c r="AH80" i="1"/>
  <c r="BL80" i="1" s="1"/>
  <c r="AE81" i="1"/>
  <c r="AE80" i="1"/>
  <c r="AB81" i="1"/>
  <c r="AB80" i="1"/>
  <c r="BF80" i="1" s="1"/>
  <c r="Y81" i="1"/>
  <c r="S81" i="1"/>
  <c r="Y80" i="1"/>
  <c r="BC80" i="1" s="1"/>
  <c r="S80" i="1"/>
  <c r="AW80" i="1" s="1"/>
  <c r="P81" i="1"/>
  <c r="P80" i="1"/>
  <c r="AT80" i="1" s="1"/>
  <c r="M81" i="1"/>
  <c r="M80" i="1"/>
  <c r="AQ80" i="1" s="1"/>
  <c r="J81" i="1"/>
  <c r="AN81" i="1" s="1"/>
  <c r="J80" i="1"/>
  <c r="AN108" i="1" l="1"/>
  <c r="AN120" i="1"/>
  <c r="AN123" i="1"/>
  <c r="AN121" i="1"/>
  <c r="AN124" i="1"/>
  <c r="AN155" i="1"/>
  <c r="AN157" i="1"/>
  <c r="AN80" i="1"/>
  <c r="AN83" i="1"/>
  <c r="AN105" i="1"/>
  <c r="AZ106" i="1"/>
  <c r="AN158" i="1"/>
  <c r="AN106" i="1"/>
  <c r="AZ107" i="1"/>
  <c r="AN107" i="1"/>
  <c r="AN104" i="1"/>
  <c r="AN156" i="1"/>
  <c r="AH73" i="1"/>
  <c r="BL73" i="1" s="1"/>
  <c r="AH72" i="1"/>
  <c r="BL72" i="1" s="1"/>
  <c r="AH71" i="1"/>
  <c r="BL71" i="1" s="1"/>
  <c r="AH70" i="1"/>
  <c r="BL70" i="1" s="1"/>
  <c r="AH69" i="1"/>
  <c r="BL69" i="1" s="1"/>
  <c r="AB73" i="1"/>
  <c r="BF73" i="1" s="1"/>
  <c r="AB72" i="1"/>
  <c r="BF72" i="1" s="1"/>
  <c r="AB71" i="1"/>
  <c r="BF71" i="1" s="1"/>
  <c r="AB70" i="1"/>
  <c r="BF70" i="1" s="1"/>
  <c r="AB69" i="1"/>
  <c r="BF69" i="1" s="1"/>
  <c r="Y73" i="1"/>
  <c r="BC73" i="1" s="1"/>
  <c r="Y72" i="1"/>
  <c r="BC72" i="1" s="1"/>
  <c r="Y71" i="1"/>
  <c r="BC71" i="1" s="1"/>
  <c r="Y70" i="1"/>
  <c r="BC70" i="1" s="1"/>
  <c r="Y69" i="1"/>
  <c r="BC69" i="1" s="1"/>
  <c r="S73" i="1"/>
  <c r="AW73" i="1" s="1"/>
  <c r="S72" i="1"/>
  <c r="AW72" i="1" s="1"/>
  <c r="S71" i="1"/>
  <c r="AW71" i="1" s="1"/>
  <c r="S70" i="1"/>
  <c r="AW70" i="1" s="1"/>
  <c r="S69" i="1"/>
  <c r="AW69" i="1" s="1"/>
  <c r="P70" i="1"/>
  <c r="AT70" i="1" s="1"/>
  <c r="P71" i="1"/>
  <c r="AT71" i="1" s="1"/>
  <c r="P72" i="1"/>
  <c r="AT72" i="1" s="1"/>
  <c r="P73" i="1"/>
  <c r="AT73" i="1" s="1"/>
  <c r="P69" i="1"/>
  <c r="AT69" i="1" s="1"/>
  <c r="M73" i="1"/>
  <c r="AQ73" i="1" s="1"/>
  <c r="M72" i="1"/>
  <c r="AQ72" i="1" s="1"/>
  <c r="J73" i="1"/>
  <c r="AN73" i="1" s="1"/>
  <c r="J72" i="1"/>
  <c r="J71" i="1"/>
  <c r="J70" i="1"/>
  <c r="J69" i="1"/>
  <c r="J68" i="1"/>
  <c r="B184" i="1"/>
  <c r="J187" i="1"/>
  <c r="K187" i="1" s="1"/>
  <c r="AI186" i="1"/>
  <c r="AH186" i="1" s="1"/>
  <c r="AL185" i="1"/>
  <c r="AK185" i="1" s="1"/>
  <c r="AK187" i="1" s="1"/>
  <c r="AL187" i="1" s="1"/>
  <c r="AI185" i="1"/>
  <c r="Y187" i="1"/>
  <c r="Z187" i="1" s="1"/>
  <c r="AH185" i="1"/>
  <c r="T179" i="1"/>
  <c r="S179" i="1"/>
  <c r="Q179" i="1"/>
  <c r="P179" i="1"/>
  <c r="N179" i="1"/>
  <c r="M179" i="1"/>
  <c r="K179" i="1"/>
  <c r="J179" i="1"/>
  <c r="AC178" i="1"/>
  <c r="AB178" i="1" s="1"/>
  <c r="T178" i="1"/>
  <c r="S178" i="1" s="1"/>
  <c r="Q178" i="1"/>
  <c r="P178" i="1"/>
  <c r="N177" i="1"/>
  <c r="M177" i="1"/>
  <c r="AI176" i="1"/>
  <c r="AH176" i="1"/>
  <c r="AF176" i="1"/>
  <c r="AE176" i="1"/>
  <c r="AC176" i="1"/>
  <c r="AB176" i="1"/>
  <c r="Z176" i="1"/>
  <c r="Y176" i="1"/>
  <c r="T176" i="1"/>
  <c r="S176" i="1"/>
  <c r="Q176" i="1"/>
  <c r="P176" i="1"/>
  <c r="N176" i="1"/>
  <c r="M176" i="1"/>
  <c r="K176" i="1"/>
  <c r="J176" i="1"/>
  <c r="AI175" i="1"/>
  <c r="AH175" i="1"/>
  <c r="AF175" i="1"/>
  <c r="AE175" i="1"/>
  <c r="AC175" i="1"/>
  <c r="AB175" i="1"/>
  <c r="Z175" i="1"/>
  <c r="Y175" i="1"/>
  <c r="T175" i="1"/>
  <c r="S175" i="1"/>
  <c r="Q175" i="1"/>
  <c r="P175" i="1"/>
  <c r="N175" i="1"/>
  <c r="M175" i="1"/>
  <c r="K175" i="1"/>
  <c r="J175" i="1"/>
  <c r="B174" i="1"/>
  <c r="S187" i="1"/>
  <c r="T187" i="1" s="1"/>
  <c r="P187" i="1"/>
  <c r="Q187" i="1" s="1"/>
  <c r="AE187" i="1"/>
  <c r="AF187" i="1" s="1"/>
  <c r="AB187" i="1"/>
  <c r="AC187" i="1" s="1"/>
  <c r="M187" i="1"/>
  <c r="N187" i="1" s="1"/>
  <c r="M154" i="1"/>
  <c r="AQ154" i="1" s="1"/>
  <c r="AI169" i="1"/>
  <c r="AH169" i="1"/>
  <c r="AF169" i="1"/>
  <c r="AE169" i="1"/>
  <c r="AC169" i="1"/>
  <c r="AB169" i="1"/>
  <c r="Z169" i="1"/>
  <c r="Y169" i="1"/>
  <c r="T169" i="1"/>
  <c r="S169" i="1"/>
  <c r="Q169" i="1"/>
  <c r="P169" i="1"/>
  <c r="N169" i="1"/>
  <c r="M169" i="1"/>
  <c r="K169" i="1"/>
  <c r="J169" i="1"/>
  <c r="AI168" i="1"/>
  <c r="AH168" i="1" s="1"/>
  <c r="AF168" i="1"/>
  <c r="AE168" i="1" s="1"/>
  <c r="AC168" i="1"/>
  <c r="AB168" i="1" s="1"/>
  <c r="Z168" i="1"/>
  <c r="Y168" i="1" s="1"/>
  <c r="T168" i="1"/>
  <c r="S168" i="1" s="1"/>
  <c r="Q168" i="1"/>
  <c r="P168" i="1" s="1"/>
  <c r="N168" i="1"/>
  <c r="M168" i="1" s="1"/>
  <c r="K168" i="1"/>
  <c r="J168" i="1" s="1"/>
  <c r="AI167" i="1"/>
  <c r="AH167" i="1" s="1"/>
  <c r="AF167" i="1"/>
  <c r="AE167" i="1" s="1"/>
  <c r="AC167" i="1"/>
  <c r="AB167" i="1" s="1"/>
  <c r="Z167" i="1"/>
  <c r="Y167" i="1" s="1"/>
  <c r="T167" i="1"/>
  <c r="S167" i="1" s="1"/>
  <c r="Q167" i="1"/>
  <c r="P167" i="1" s="1"/>
  <c r="N167" i="1"/>
  <c r="M167" i="1" s="1"/>
  <c r="K167" i="1"/>
  <c r="J167" i="1" s="1"/>
  <c r="AI166" i="1"/>
  <c r="AF166" i="1"/>
  <c r="AC166" i="1"/>
  <c r="Z166" i="1"/>
  <c r="T166" i="1"/>
  <c r="Q166" i="1"/>
  <c r="N166" i="1"/>
  <c r="K166" i="1"/>
  <c r="AI165" i="1"/>
  <c r="AH165" i="1" s="1"/>
  <c r="BL165" i="1" s="1"/>
  <c r="AF165" i="1"/>
  <c r="AE165" i="1" s="1"/>
  <c r="BI165" i="1" s="1"/>
  <c r="AC165" i="1"/>
  <c r="AB165" i="1" s="1"/>
  <c r="BF165" i="1" s="1"/>
  <c r="Z165" i="1"/>
  <c r="Y165" i="1" s="1"/>
  <c r="BC165" i="1" s="1"/>
  <c r="T165" i="1"/>
  <c r="S165" i="1" s="1"/>
  <c r="AW165" i="1" s="1"/>
  <c r="Q165" i="1"/>
  <c r="P165" i="1" s="1"/>
  <c r="AT165" i="1" s="1"/>
  <c r="N165" i="1"/>
  <c r="M165" i="1" s="1"/>
  <c r="AQ165" i="1" s="1"/>
  <c r="K165" i="1"/>
  <c r="J165" i="1" s="1"/>
  <c r="AI164" i="1"/>
  <c r="AH164" i="1" s="1"/>
  <c r="BL164" i="1" s="1"/>
  <c r="AF164" i="1"/>
  <c r="AC164" i="1"/>
  <c r="Z164" i="1"/>
  <c r="T164" i="1"/>
  <c r="Q164" i="1"/>
  <c r="N164" i="1"/>
  <c r="K164" i="1"/>
  <c r="J164" i="1" s="1"/>
  <c r="AN164" i="1" s="1"/>
  <c r="AI163" i="1"/>
  <c r="AH163" i="1"/>
  <c r="BL163" i="1" s="1"/>
  <c r="AF163" i="1"/>
  <c r="AE163" i="1"/>
  <c r="BI163" i="1" s="1"/>
  <c r="AC163" i="1"/>
  <c r="AB163" i="1"/>
  <c r="BF163" i="1" s="1"/>
  <c r="Z163" i="1"/>
  <c r="Y163" i="1"/>
  <c r="BC163" i="1" s="1"/>
  <c r="T163" i="1"/>
  <c r="S163" i="1"/>
  <c r="AW163" i="1" s="1"/>
  <c r="Q163" i="1"/>
  <c r="P163" i="1"/>
  <c r="AT163" i="1" s="1"/>
  <c r="N163" i="1"/>
  <c r="M163" i="1"/>
  <c r="AQ163" i="1" s="1"/>
  <c r="K163" i="1"/>
  <c r="J163" i="1"/>
  <c r="AI162" i="1"/>
  <c r="AH162" i="1" s="1"/>
  <c r="AF162" i="1"/>
  <c r="AE162" i="1" s="1"/>
  <c r="AC162" i="1"/>
  <c r="AB162" i="1" s="1"/>
  <c r="Z162" i="1"/>
  <c r="Y162" i="1" s="1"/>
  <c r="T162" i="1"/>
  <c r="S162" i="1" s="1"/>
  <c r="Q162" i="1"/>
  <c r="P162" i="1" s="1"/>
  <c r="N162" i="1"/>
  <c r="M162" i="1" s="1"/>
  <c r="K162" i="1"/>
  <c r="J162" i="1" s="1"/>
  <c r="AI161" i="1"/>
  <c r="AH161" i="1"/>
  <c r="AF161" i="1"/>
  <c r="AE161" i="1"/>
  <c r="AC161" i="1"/>
  <c r="AB161" i="1"/>
  <c r="Z161" i="1"/>
  <c r="Y161" i="1"/>
  <c r="T161" i="1"/>
  <c r="S161" i="1"/>
  <c r="Q161" i="1"/>
  <c r="P161" i="1"/>
  <c r="N161" i="1"/>
  <c r="M161" i="1"/>
  <c r="K161" i="1"/>
  <c r="J161" i="1"/>
  <c r="AI160" i="1"/>
  <c r="AH160" i="1"/>
  <c r="AF160" i="1"/>
  <c r="AE160" i="1"/>
  <c r="AC160" i="1"/>
  <c r="AB160" i="1"/>
  <c r="Z160" i="1"/>
  <c r="Y160" i="1"/>
  <c r="T160" i="1"/>
  <c r="S160" i="1"/>
  <c r="Q160" i="1"/>
  <c r="P160" i="1"/>
  <c r="N160" i="1"/>
  <c r="M160" i="1"/>
  <c r="K160" i="1"/>
  <c r="J160" i="1"/>
  <c r="AI159" i="1"/>
  <c r="AC159" i="1"/>
  <c r="Z159" i="1"/>
  <c r="T159" i="1"/>
  <c r="Q159" i="1"/>
  <c r="K159" i="1"/>
  <c r="AI158" i="1"/>
  <c r="AC158" i="1"/>
  <c r="Z158" i="1"/>
  <c r="T158" i="1"/>
  <c r="Q158" i="1"/>
  <c r="K158" i="1"/>
  <c r="AI157" i="1"/>
  <c r="AC157" i="1"/>
  <c r="Z157" i="1"/>
  <c r="T157" i="1"/>
  <c r="Q157" i="1"/>
  <c r="K157" i="1"/>
  <c r="AI156" i="1"/>
  <c r="AC156" i="1"/>
  <c r="Z156" i="1"/>
  <c r="T156" i="1"/>
  <c r="Q156" i="1"/>
  <c r="K156" i="1"/>
  <c r="AI155" i="1"/>
  <c r="AC155" i="1"/>
  <c r="Z155" i="1"/>
  <c r="T155" i="1"/>
  <c r="Q155" i="1"/>
  <c r="K155" i="1"/>
  <c r="AI154" i="1"/>
  <c r="AH154" i="1"/>
  <c r="BL154" i="1" s="1"/>
  <c r="AC154" i="1"/>
  <c r="AB154" i="1"/>
  <c r="BF154" i="1" s="1"/>
  <c r="Z154" i="1"/>
  <c r="Y154" i="1"/>
  <c r="BC154" i="1" s="1"/>
  <c r="T154" i="1"/>
  <c r="S154" i="1"/>
  <c r="AW154" i="1" s="1"/>
  <c r="Q154" i="1"/>
  <c r="P154" i="1"/>
  <c r="AT154" i="1" s="1"/>
  <c r="K154" i="1"/>
  <c r="J154" i="1"/>
  <c r="AI153" i="1"/>
  <c r="AH153" i="1"/>
  <c r="AF153" i="1"/>
  <c r="AE153" i="1"/>
  <c r="AC153" i="1"/>
  <c r="AB153" i="1"/>
  <c r="Z153" i="1"/>
  <c r="Y153" i="1"/>
  <c r="T153" i="1"/>
  <c r="S153" i="1"/>
  <c r="Q153" i="1"/>
  <c r="P153" i="1"/>
  <c r="N153" i="1"/>
  <c r="M153" i="1"/>
  <c r="K153" i="1"/>
  <c r="J153" i="1"/>
  <c r="AI152" i="1"/>
  <c r="AH152" i="1"/>
  <c r="AF152" i="1"/>
  <c r="AE152" i="1"/>
  <c r="AC152" i="1"/>
  <c r="AB152" i="1"/>
  <c r="Z152" i="1"/>
  <c r="Y152" i="1"/>
  <c r="T152" i="1"/>
  <c r="S152" i="1"/>
  <c r="Q152" i="1"/>
  <c r="P152" i="1"/>
  <c r="N152" i="1"/>
  <c r="M152" i="1"/>
  <c r="K152" i="1"/>
  <c r="J152" i="1"/>
  <c r="AI151" i="1"/>
  <c r="AH151" i="1"/>
  <c r="AF151" i="1"/>
  <c r="AE151" i="1"/>
  <c r="AC151" i="1"/>
  <c r="AB151" i="1"/>
  <c r="Z151" i="1"/>
  <c r="Y151" i="1"/>
  <c r="T151" i="1"/>
  <c r="S151" i="1"/>
  <c r="Q151" i="1"/>
  <c r="P151" i="1"/>
  <c r="N151" i="1"/>
  <c r="M151" i="1"/>
  <c r="K151" i="1"/>
  <c r="J151" i="1"/>
  <c r="AI150" i="1"/>
  <c r="AF150" i="1"/>
  <c r="AE150" i="1" s="1"/>
  <c r="AC150" i="1"/>
  <c r="Z150" i="1"/>
  <c r="Y150" i="1" s="1"/>
  <c r="T150" i="1"/>
  <c r="Q150" i="1"/>
  <c r="P150" i="1" s="1"/>
  <c r="N150" i="1"/>
  <c r="K150" i="1"/>
  <c r="J150" i="1" s="1"/>
  <c r="AH150" i="1"/>
  <c r="AB150" i="1"/>
  <c r="S150" i="1"/>
  <c r="M150" i="1"/>
  <c r="AI149" i="1"/>
  <c r="AF149" i="1"/>
  <c r="AC149" i="1"/>
  <c r="Z149" i="1"/>
  <c r="S149" i="1"/>
  <c r="P149" i="1"/>
  <c r="N149" i="1"/>
  <c r="K149" i="1"/>
  <c r="AH149" i="1"/>
  <c r="AE149" i="1"/>
  <c r="AB149" i="1"/>
  <c r="Y149" i="1"/>
  <c r="M149" i="1"/>
  <c r="J149" i="1"/>
  <c r="B148" i="1"/>
  <c r="AI143" i="1"/>
  <c r="AH143" i="1"/>
  <c r="AF143" i="1"/>
  <c r="AE143" i="1"/>
  <c r="AC143" i="1"/>
  <c r="AB143" i="1"/>
  <c r="Z143" i="1"/>
  <c r="Y143" i="1"/>
  <c r="T143" i="1"/>
  <c r="S143" i="1"/>
  <c r="Q143" i="1"/>
  <c r="P143" i="1"/>
  <c r="N143" i="1"/>
  <c r="M143" i="1"/>
  <c r="K143" i="1"/>
  <c r="J143" i="1"/>
  <c r="AI142" i="1"/>
  <c r="AH142" i="1"/>
  <c r="AF142" i="1"/>
  <c r="AE142" i="1"/>
  <c r="AC142" i="1"/>
  <c r="AB142" i="1"/>
  <c r="Z142" i="1"/>
  <c r="Y142" i="1"/>
  <c r="T142" i="1"/>
  <c r="S142" i="1"/>
  <c r="Q142" i="1"/>
  <c r="P142" i="1"/>
  <c r="N142" i="1"/>
  <c r="M142" i="1"/>
  <c r="K142" i="1"/>
  <c r="J142" i="1"/>
  <c r="AI141" i="1"/>
  <c r="AH141" i="1"/>
  <c r="AF141" i="1"/>
  <c r="AE141" i="1"/>
  <c r="AC141" i="1"/>
  <c r="AB141" i="1"/>
  <c r="Z141" i="1"/>
  <c r="Y141" i="1"/>
  <c r="T141" i="1"/>
  <c r="S141" i="1"/>
  <c r="Q141" i="1"/>
  <c r="P141" i="1"/>
  <c r="N141" i="1"/>
  <c r="M141" i="1"/>
  <c r="K141" i="1"/>
  <c r="J141" i="1"/>
  <c r="AI140" i="1"/>
  <c r="AH140" i="1"/>
  <c r="AF140" i="1"/>
  <c r="AE140" i="1"/>
  <c r="AC140" i="1"/>
  <c r="AB140" i="1"/>
  <c r="Z140" i="1"/>
  <c r="Y140" i="1"/>
  <c r="T140" i="1"/>
  <c r="S140" i="1"/>
  <c r="Q140" i="1"/>
  <c r="P140" i="1"/>
  <c r="N140" i="1"/>
  <c r="M140" i="1"/>
  <c r="K140" i="1"/>
  <c r="J140" i="1"/>
  <c r="AI139" i="1"/>
  <c r="AH139" i="1" s="1"/>
  <c r="AF139" i="1"/>
  <c r="AE139" i="1"/>
  <c r="AC139" i="1"/>
  <c r="AB139" i="1"/>
  <c r="Z139" i="1"/>
  <c r="Y139" i="1"/>
  <c r="T139" i="1"/>
  <c r="S139" i="1"/>
  <c r="Q139" i="1"/>
  <c r="P139" i="1"/>
  <c r="N139" i="1"/>
  <c r="M139" i="1"/>
  <c r="K139" i="1"/>
  <c r="J139" i="1"/>
  <c r="AI138" i="1"/>
  <c r="AH138" i="1"/>
  <c r="AF138" i="1"/>
  <c r="AE138" i="1"/>
  <c r="AC138" i="1"/>
  <c r="AB138" i="1"/>
  <c r="Z138" i="1"/>
  <c r="Y138" i="1"/>
  <c r="T138" i="1"/>
  <c r="S138" i="1"/>
  <c r="Q138" i="1"/>
  <c r="P138" i="1"/>
  <c r="N138" i="1"/>
  <c r="M138" i="1"/>
  <c r="K138" i="1"/>
  <c r="J138" i="1"/>
  <c r="AI137" i="1"/>
  <c r="AH137" i="1"/>
  <c r="AF137" i="1"/>
  <c r="AE137" i="1"/>
  <c r="AC137" i="1"/>
  <c r="AB137" i="1"/>
  <c r="Z137" i="1"/>
  <c r="Y137" i="1"/>
  <c r="T137" i="1"/>
  <c r="S137" i="1"/>
  <c r="Q137" i="1"/>
  <c r="P137" i="1"/>
  <c r="N137" i="1"/>
  <c r="M137" i="1"/>
  <c r="K137" i="1"/>
  <c r="J137" i="1"/>
  <c r="AI136" i="1"/>
  <c r="AH136" i="1"/>
  <c r="AF136" i="1"/>
  <c r="AE136" i="1"/>
  <c r="AC136" i="1"/>
  <c r="AB136" i="1"/>
  <c r="Z136" i="1"/>
  <c r="Y136" i="1"/>
  <c r="T136" i="1"/>
  <c r="S136" i="1"/>
  <c r="Q136" i="1"/>
  <c r="P136" i="1"/>
  <c r="N136" i="1"/>
  <c r="M136" i="1"/>
  <c r="K136" i="1"/>
  <c r="J136" i="1"/>
  <c r="AI135" i="1"/>
  <c r="AH135" i="1"/>
  <c r="AF135" i="1"/>
  <c r="AE135" i="1"/>
  <c r="AC135" i="1"/>
  <c r="AB135" i="1"/>
  <c r="Z135" i="1"/>
  <c r="Y135" i="1"/>
  <c r="T135" i="1"/>
  <c r="S135" i="1"/>
  <c r="Q135" i="1"/>
  <c r="P135" i="1"/>
  <c r="N135" i="1"/>
  <c r="M135" i="1"/>
  <c r="K135" i="1"/>
  <c r="J135" i="1"/>
  <c r="AI134" i="1"/>
  <c r="AH134" i="1"/>
  <c r="AF134" i="1"/>
  <c r="AE134" i="1"/>
  <c r="AC134" i="1"/>
  <c r="AB134" i="1"/>
  <c r="Z134" i="1"/>
  <c r="Y134" i="1"/>
  <c r="T134" i="1"/>
  <c r="S134" i="1"/>
  <c r="Q134" i="1"/>
  <c r="P134" i="1"/>
  <c r="N134" i="1"/>
  <c r="M134" i="1"/>
  <c r="K134" i="1"/>
  <c r="J134" i="1"/>
  <c r="S133" i="1"/>
  <c r="AI133" i="1"/>
  <c r="AH133" i="1"/>
  <c r="AF133" i="1"/>
  <c r="AE133" i="1"/>
  <c r="AC133" i="1"/>
  <c r="AB133" i="1"/>
  <c r="Z133" i="1"/>
  <c r="Y133" i="1"/>
  <c r="P133" i="1"/>
  <c r="N133" i="1"/>
  <c r="M133" i="1"/>
  <c r="K133" i="1"/>
  <c r="J133" i="1"/>
  <c r="B132" i="1"/>
  <c r="AE170" i="1" l="1"/>
  <c r="AB170" i="1"/>
  <c r="Y170" i="1"/>
  <c r="M170" i="1"/>
  <c r="S170" i="1"/>
  <c r="AH170" i="1"/>
  <c r="J170" i="1"/>
  <c r="P170" i="1"/>
  <c r="AZ105" i="1"/>
  <c r="U129" i="1" s="1"/>
  <c r="AN154" i="1"/>
  <c r="AN163" i="1"/>
  <c r="AN165" i="1"/>
  <c r="AN71" i="1"/>
  <c r="AN68" i="1"/>
  <c r="AN72" i="1"/>
  <c r="AN69" i="1"/>
  <c r="AN70" i="1"/>
  <c r="J144" i="1"/>
  <c r="AH187" i="1"/>
  <c r="AI187" i="1" s="1"/>
  <c r="AK34" i="1"/>
  <c r="AK33" i="1"/>
  <c r="AH34" i="1"/>
  <c r="AH33" i="1"/>
  <c r="Z116" i="1" l="1"/>
  <c r="Y116" i="1" s="1"/>
  <c r="T118" i="1"/>
  <c r="S118" i="1"/>
  <c r="Q118" i="1"/>
  <c r="P118" i="1"/>
  <c r="N118" i="1"/>
  <c r="M118" i="1"/>
  <c r="K118" i="1"/>
  <c r="J118" i="1"/>
  <c r="T117" i="1"/>
  <c r="S117" i="1" s="1"/>
  <c r="Q117" i="1"/>
  <c r="P117" i="1" s="1"/>
  <c r="N117" i="1"/>
  <c r="M117" i="1" s="1"/>
  <c r="K117" i="1"/>
  <c r="J117" i="1" s="1"/>
  <c r="T116" i="1"/>
  <c r="S116" i="1" s="1"/>
  <c r="Q116" i="1"/>
  <c r="P116" i="1" s="1"/>
  <c r="N116" i="1"/>
  <c r="M116" i="1" s="1"/>
  <c r="K116" i="1"/>
  <c r="J116" i="1" s="1"/>
  <c r="T114" i="1"/>
  <c r="S114" i="1" s="1"/>
  <c r="Q114" i="1"/>
  <c r="P114" i="1" s="1"/>
  <c r="N114" i="1"/>
  <c r="M114" i="1" s="1"/>
  <c r="K114" i="1"/>
  <c r="J114" i="1" s="1"/>
  <c r="AI127" i="1"/>
  <c r="AH127" i="1" s="1"/>
  <c r="AF127" i="1"/>
  <c r="AE127" i="1" s="1"/>
  <c r="AC127" i="1"/>
  <c r="AB127" i="1" s="1"/>
  <c r="Z127" i="1"/>
  <c r="Y127" i="1" s="1"/>
  <c r="T127" i="1"/>
  <c r="S127" i="1" s="1"/>
  <c r="Q127" i="1"/>
  <c r="P127" i="1" s="1"/>
  <c r="N127" i="1"/>
  <c r="M127" i="1" s="1"/>
  <c r="K127" i="1"/>
  <c r="J127" i="1" s="1"/>
  <c r="AI126" i="1"/>
  <c r="AH126" i="1" s="1"/>
  <c r="AF126" i="1"/>
  <c r="AE126" i="1" s="1"/>
  <c r="AC126" i="1"/>
  <c r="AB126" i="1" s="1"/>
  <c r="Z126" i="1"/>
  <c r="Y126" i="1" s="1"/>
  <c r="T126" i="1"/>
  <c r="S126" i="1" s="1"/>
  <c r="Q126" i="1"/>
  <c r="P126" i="1" s="1"/>
  <c r="N126" i="1"/>
  <c r="M126" i="1" s="1"/>
  <c r="K126" i="1"/>
  <c r="J126" i="1" s="1"/>
  <c r="AI119" i="1"/>
  <c r="AH119" i="1" s="1"/>
  <c r="AF119" i="1"/>
  <c r="AE119" i="1" s="1"/>
  <c r="AC119" i="1"/>
  <c r="AB119" i="1" s="1"/>
  <c r="Z119" i="1"/>
  <c r="Y119" i="1" s="1"/>
  <c r="T119" i="1"/>
  <c r="S119" i="1" s="1"/>
  <c r="Q119" i="1"/>
  <c r="P119" i="1" s="1"/>
  <c r="N119" i="1"/>
  <c r="M119" i="1" s="1"/>
  <c r="K119" i="1"/>
  <c r="J119" i="1" s="1"/>
  <c r="AI115" i="1"/>
  <c r="AH115" i="1" s="1"/>
  <c r="AF115" i="1"/>
  <c r="AE115" i="1" s="1"/>
  <c r="AC115" i="1"/>
  <c r="AB115" i="1" s="1"/>
  <c r="Z115" i="1"/>
  <c r="Y115" i="1" s="1"/>
  <c r="T115" i="1"/>
  <c r="S115" i="1" s="1"/>
  <c r="Q115" i="1"/>
  <c r="P115" i="1" s="1"/>
  <c r="N115" i="1"/>
  <c r="M115" i="1" s="1"/>
  <c r="K115" i="1"/>
  <c r="J115" i="1" s="1"/>
  <c r="AI113" i="1"/>
  <c r="AH113" i="1" s="1"/>
  <c r="AF113" i="1"/>
  <c r="AE113" i="1" s="1"/>
  <c r="AC113" i="1"/>
  <c r="AB113" i="1" s="1"/>
  <c r="Z113" i="1"/>
  <c r="Y113" i="1" s="1"/>
  <c r="T113" i="1"/>
  <c r="S113" i="1" s="1"/>
  <c r="Q113" i="1"/>
  <c r="P113" i="1" s="1"/>
  <c r="N113" i="1"/>
  <c r="M113" i="1" s="1"/>
  <c r="K113" i="1"/>
  <c r="J113" i="1" s="1"/>
  <c r="M105" i="1"/>
  <c r="AQ105" i="1" s="1"/>
  <c r="M104" i="1"/>
  <c r="AQ104" i="1" s="1"/>
  <c r="N112" i="1"/>
  <c r="M112" i="1"/>
  <c r="N111" i="1"/>
  <c r="M111" i="1"/>
  <c r="N110" i="1"/>
  <c r="M110" i="1" s="1"/>
  <c r="AI109" i="1"/>
  <c r="AC109" i="1"/>
  <c r="Z109" i="1"/>
  <c r="T109" i="1"/>
  <c r="Q109" i="1"/>
  <c r="K109" i="1"/>
  <c r="AI108" i="1"/>
  <c r="AC108" i="1"/>
  <c r="Z108" i="1"/>
  <c r="T108" i="1"/>
  <c r="Q108" i="1"/>
  <c r="K108" i="1"/>
  <c r="AI107" i="1"/>
  <c r="AC107" i="1"/>
  <c r="Z107" i="1"/>
  <c r="T107" i="1"/>
  <c r="Q107" i="1"/>
  <c r="K107" i="1"/>
  <c r="AI106" i="1"/>
  <c r="AC106" i="1"/>
  <c r="Z106" i="1"/>
  <c r="T106" i="1"/>
  <c r="Q106" i="1"/>
  <c r="K106" i="1"/>
  <c r="AI105" i="1"/>
  <c r="AC105" i="1"/>
  <c r="Z105" i="1"/>
  <c r="T105" i="1"/>
  <c r="Q105" i="1"/>
  <c r="K105" i="1"/>
  <c r="AI104" i="1"/>
  <c r="AH104" i="1" s="1"/>
  <c r="BL104" i="1" s="1"/>
  <c r="AC104" i="1"/>
  <c r="AB104" i="1" s="1"/>
  <c r="BF104" i="1" s="1"/>
  <c r="Z104" i="1"/>
  <c r="Y104" i="1" s="1"/>
  <c r="BC104" i="1" s="1"/>
  <c r="T104" i="1"/>
  <c r="S104" i="1" s="1"/>
  <c r="AW104" i="1" s="1"/>
  <c r="Q104" i="1"/>
  <c r="P104" i="1" s="1"/>
  <c r="AT104" i="1" s="1"/>
  <c r="K104" i="1"/>
  <c r="AI103" i="1"/>
  <c r="AH103" i="1"/>
  <c r="AC103" i="1"/>
  <c r="AB103" i="1"/>
  <c r="Z103" i="1"/>
  <c r="Y103" i="1"/>
  <c r="T103" i="1"/>
  <c r="S103" i="1"/>
  <c r="Q103" i="1"/>
  <c r="P103" i="1"/>
  <c r="N103" i="1"/>
  <c r="M103" i="1"/>
  <c r="K103" i="1"/>
  <c r="J103" i="1"/>
  <c r="AI102" i="1"/>
  <c r="AH102" i="1"/>
  <c r="AC102" i="1"/>
  <c r="AB102" i="1"/>
  <c r="Z102" i="1"/>
  <c r="Y102" i="1"/>
  <c r="T102" i="1"/>
  <c r="S102" i="1"/>
  <c r="Q102" i="1"/>
  <c r="P102" i="1"/>
  <c r="N102" i="1"/>
  <c r="M102" i="1"/>
  <c r="K102" i="1"/>
  <c r="J102" i="1"/>
  <c r="AI101" i="1"/>
  <c r="AH101" i="1" s="1"/>
  <c r="AC101" i="1"/>
  <c r="AB101" i="1" s="1"/>
  <c r="Z101" i="1"/>
  <c r="Y101" i="1" s="1"/>
  <c r="T101" i="1"/>
  <c r="S101" i="1" s="1"/>
  <c r="Q101" i="1"/>
  <c r="P101" i="1" s="1"/>
  <c r="N101" i="1"/>
  <c r="M101" i="1" s="1"/>
  <c r="K101" i="1"/>
  <c r="J101" i="1" s="1"/>
  <c r="AI100" i="1"/>
  <c r="AH100" i="1" s="1"/>
  <c r="AC100" i="1"/>
  <c r="AB100" i="1" s="1"/>
  <c r="Z100" i="1"/>
  <c r="Y100" i="1" s="1"/>
  <c r="T100" i="1"/>
  <c r="S100" i="1" s="1"/>
  <c r="Q100" i="1"/>
  <c r="P100" i="1" s="1"/>
  <c r="N100" i="1"/>
  <c r="M100" i="1" s="1"/>
  <c r="K100" i="1"/>
  <c r="J100" i="1" s="1"/>
  <c r="AI97" i="1"/>
  <c r="AH97" i="1" s="1"/>
  <c r="AC97" i="1"/>
  <c r="AB97" i="1" s="1"/>
  <c r="Z97" i="1"/>
  <c r="Y97" i="1" s="1"/>
  <c r="T97" i="1"/>
  <c r="S97" i="1" s="1"/>
  <c r="Q97" i="1"/>
  <c r="P97" i="1" s="1"/>
  <c r="N97" i="1"/>
  <c r="M97" i="1" s="1"/>
  <c r="K97" i="1"/>
  <c r="J97" i="1" s="1"/>
  <c r="AI99" i="1"/>
  <c r="AH99" i="1"/>
  <c r="AF99" i="1"/>
  <c r="AE99" i="1"/>
  <c r="AC99" i="1"/>
  <c r="AB99" i="1"/>
  <c r="Z99" i="1"/>
  <c r="Y99" i="1"/>
  <c r="T99" i="1"/>
  <c r="S99" i="1"/>
  <c r="Q99" i="1"/>
  <c r="P99" i="1"/>
  <c r="N99" i="1"/>
  <c r="M99" i="1"/>
  <c r="K99" i="1"/>
  <c r="J99" i="1"/>
  <c r="AI98" i="1"/>
  <c r="AH98" i="1"/>
  <c r="AF98" i="1"/>
  <c r="AE98" i="1"/>
  <c r="AC98" i="1"/>
  <c r="AB98" i="1"/>
  <c r="Z98" i="1"/>
  <c r="Y98" i="1"/>
  <c r="T98" i="1"/>
  <c r="S98" i="1"/>
  <c r="Q98" i="1"/>
  <c r="P98" i="1"/>
  <c r="N98" i="1"/>
  <c r="M98" i="1"/>
  <c r="K98" i="1"/>
  <c r="J98" i="1"/>
  <c r="AI96" i="1"/>
  <c r="AH96" i="1" s="1"/>
  <c r="AF96" i="1"/>
  <c r="AE96" i="1" s="1"/>
  <c r="AC96" i="1"/>
  <c r="AB96" i="1" s="1"/>
  <c r="Z96" i="1"/>
  <c r="Y96" i="1" s="1"/>
  <c r="T96" i="1"/>
  <c r="S96" i="1" s="1"/>
  <c r="Q96" i="1"/>
  <c r="P96" i="1" s="1"/>
  <c r="N96" i="1"/>
  <c r="M96" i="1" s="1"/>
  <c r="K96" i="1"/>
  <c r="J96" i="1" s="1"/>
  <c r="AI95" i="1"/>
  <c r="AH95" i="1" s="1"/>
  <c r="AC95" i="1"/>
  <c r="AB95" i="1" s="1"/>
  <c r="Z95" i="1"/>
  <c r="Y95" i="1" s="1"/>
  <c r="T95" i="1"/>
  <c r="S95" i="1" s="1"/>
  <c r="Q95" i="1"/>
  <c r="P95" i="1" s="1"/>
  <c r="N95" i="1"/>
  <c r="M95" i="1" s="1"/>
  <c r="K95" i="1"/>
  <c r="J95" i="1" s="1"/>
  <c r="T94" i="1"/>
  <c r="Q94" i="1"/>
  <c r="AI94" i="1"/>
  <c r="AH94" i="1"/>
  <c r="AF94" i="1"/>
  <c r="AE94" i="1"/>
  <c r="AC94" i="1"/>
  <c r="AB94" i="1"/>
  <c r="Z94" i="1"/>
  <c r="Y94" i="1"/>
  <c r="S94" i="1"/>
  <c r="P94" i="1"/>
  <c r="N94" i="1"/>
  <c r="M94" i="1"/>
  <c r="K94" i="1"/>
  <c r="J94" i="1"/>
  <c r="T93" i="1"/>
  <c r="S93" i="1" s="1"/>
  <c r="Q93" i="1"/>
  <c r="P93" i="1" s="1"/>
  <c r="N93" i="1"/>
  <c r="M93" i="1"/>
  <c r="K93" i="1"/>
  <c r="J93" i="1"/>
  <c r="P92" i="1"/>
  <c r="AI92" i="1"/>
  <c r="AH92" i="1" s="1"/>
  <c r="AF92" i="1"/>
  <c r="AC92" i="1"/>
  <c r="Z92" i="1"/>
  <c r="N92" i="1"/>
  <c r="K92" i="1"/>
  <c r="AE92" i="1"/>
  <c r="AB92" i="1"/>
  <c r="Y92" i="1"/>
  <c r="S92" i="1"/>
  <c r="M92" i="1"/>
  <c r="J92" i="1"/>
  <c r="B91" i="1"/>
  <c r="M71" i="1"/>
  <c r="AQ71" i="1" s="1"/>
  <c r="M70" i="1"/>
  <c r="AQ70" i="1" s="1"/>
  <c r="M69" i="1"/>
  <c r="AQ69" i="1" s="1"/>
  <c r="M68" i="1"/>
  <c r="AQ68" i="1" s="1"/>
  <c r="P58" i="1"/>
  <c r="P59" i="1"/>
  <c r="P60" i="1"/>
  <c r="P61" i="1"/>
  <c r="P62" i="1"/>
  <c r="P63" i="1"/>
  <c r="P64" i="1"/>
  <c r="P65" i="1"/>
  <c r="P66" i="1"/>
  <c r="P67" i="1"/>
  <c r="P74" i="1"/>
  <c r="P75" i="1"/>
  <c r="P76" i="1"/>
  <c r="P77" i="1"/>
  <c r="P78" i="1"/>
  <c r="P79" i="1"/>
  <c r="AT79" i="1" s="1"/>
  <c r="P82" i="1"/>
  <c r="AT82" i="1" s="1"/>
  <c r="P85" i="1"/>
  <c r="P86" i="1"/>
  <c r="AC86" i="1"/>
  <c r="AB86" i="1"/>
  <c r="Z86" i="1"/>
  <c r="Y86" i="1"/>
  <c r="T86" i="1"/>
  <c r="S86" i="1"/>
  <c r="Q86" i="1"/>
  <c r="N86" i="1"/>
  <c r="M86" i="1"/>
  <c r="K86" i="1"/>
  <c r="J86" i="1"/>
  <c r="AC85" i="1"/>
  <c r="AB85" i="1"/>
  <c r="Z85" i="1"/>
  <c r="Y85" i="1"/>
  <c r="T85" i="1"/>
  <c r="S85" i="1"/>
  <c r="Q85" i="1"/>
  <c r="N85" i="1"/>
  <c r="M85" i="1"/>
  <c r="K85" i="1"/>
  <c r="J85" i="1"/>
  <c r="AC84" i="1"/>
  <c r="Z84" i="1"/>
  <c r="T84" i="1"/>
  <c r="Q84" i="1"/>
  <c r="N84" i="1"/>
  <c r="K84" i="1"/>
  <c r="AC83" i="1"/>
  <c r="Z83" i="1"/>
  <c r="T83" i="1"/>
  <c r="Q83" i="1"/>
  <c r="N83" i="1"/>
  <c r="K83" i="1"/>
  <c r="AC82" i="1"/>
  <c r="AB82" i="1"/>
  <c r="BF82" i="1" s="1"/>
  <c r="Z82" i="1"/>
  <c r="Y82" i="1"/>
  <c r="BC82" i="1" s="1"/>
  <c r="T82" i="1"/>
  <c r="S82" i="1"/>
  <c r="AW82" i="1" s="1"/>
  <c r="Q82" i="1"/>
  <c r="N82" i="1"/>
  <c r="M82" i="1"/>
  <c r="AQ82" i="1" s="1"/>
  <c r="K82" i="1"/>
  <c r="J82" i="1"/>
  <c r="AC81" i="1"/>
  <c r="Z81" i="1"/>
  <c r="T81" i="1"/>
  <c r="Q81" i="1"/>
  <c r="N81" i="1"/>
  <c r="K81" i="1"/>
  <c r="AC80" i="1"/>
  <c r="Z80" i="1"/>
  <c r="T80" i="1"/>
  <c r="Q80" i="1"/>
  <c r="N80" i="1"/>
  <c r="K80" i="1"/>
  <c r="AC79" i="1"/>
  <c r="AB79" i="1"/>
  <c r="BF79" i="1" s="1"/>
  <c r="Z79" i="1"/>
  <c r="Y79" i="1"/>
  <c r="BC79" i="1" s="1"/>
  <c r="T79" i="1"/>
  <c r="S79" i="1"/>
  <c r="AW79" i="1" s="1"/>
  <c r="Q79" i="1"/>
  <c r="N79" i="1"/>
  <c r="M79" i="1"/>
  <c r="AQ79" i="1" s="1"/>
  <c r="K79" i="1"/>
  <c r="J79" i="1"/>
  <c r="AC78" i="1"/>
  <c r="AB78" i="1"/>
  <c r="Z78" i="1"/>
  <c r="Y78" i="1"/>
  <c r="T78" i="1"/>
  <c r="S78" i="1"/>
  <c r="Q78" i="1"/>
  <c r="N78" i="1"/>
  <c r="M78" i="1"/>
  <c r="K78" i="1"/>
  <c r="J78" i="1"/>
  <c r="T77" i="1"/>
  <c r="S77" i="1"/>
  <c r="Q77" i="1"/>
  <c r="N77" i="1"/>
  <c r="M77" i="1"/>
  <c r="K77" i="1"/>
  <c r="J77" i="1"/>
  <c r="T76" i="1"/>
  <c r="S76" i="1"/>
  <c r="Q76" i="1"/>
  <c r="N76" i="1"/>
  <c r="M76" i="1"/>
  <c r="K76" i="1"/>
  <c r="J76" i="1"/>
  <c r="AF86" i="1"/>
  <c r="AE86" i="1"/>
  <c r="AF85" i="1"/>
  <c r="AE85" i="1" s="1"/>
  <c r="AF84" i="1"/>
  <c r="AF83" i="1"/>
  <c r="AF82" i="1"/>
  <c r="AE82" i="1"/>
  <c r="BI82" i="1" s="1"/>
  <c r="AF81" i="1"/>
  <c r="AF80" i="1"/>
  <c r="AF79" i="1"/>
  <c r="AE79" i="1" s="1"/>
  <c r="BI79" i="1" s="1"/>
  <c r="AF78" i="1"/>
  <c r="AE78" i="1" s="1"/>
  <c r="AI86" i="1"/>
  <c r="AH86" i="1"/>
  <c r="AI85" i="1"/>
  <c r="AH85" i="1"/>
  <c r="AI84" i="1"/>
  <c r="AI83" i="1"/>
  <c r="AI82" i="1"/>
  <c r="AH82" i="1" s="1"/>
  <c r="BL82" i="1" s="1"/>
  <c r="AI81" i="1"/>
  <c r="AI80" i="1"/>
  <c r="AI79" i="1"/>
  <c r="AH79" i="1" s="1"/>
  <c r="BL79" i="1" s="1"/>
  <c r="AI78" i="1"/>
  <c r="AH78" i="1" s="1"/>
  <c r="AI75" i="1"/>
  <c r="AH75" i="1"/>
  <c r="AI74" i="1"/>
  <c r="AH74" i="1" s="1"/>
  <c r="AI73" i="1"/>
  <c r="AI72" i="1"/>
  <c r="AI71" i="1"/>
  <c r="AI70" i="1"/>
  <c r="AI69" i="1"/>
  <c r="AI68" i="1"/>
  <c r="AH68" i="1" s="1"/>
  <c r="BL68" i="1" s="1"/>
  <c r="AI67" i="1"/>
  <c r="AH67" i="1" s="1"/>
  <c r="AI66" i="1"/>
  <c r="AH66" i="1" s="1"/>
  <c r="AI65" i="1"/>
  <c r="AH65" i="1"/>
  <c r="AI64" i="1"/>
  <c r="AH64" i="1" s="1"/>
  <c r="AI63" i="1"/>
  <c r="AH63" i="1" s="1"/>
  <c r="AI62" i="1"/>
  <c r="AH62" i="1"/>
  <c r="AI61" i="1"/>
  <c r="AH61" i="1" s="1"/>
  <c r="AI60" i="1"/>
  <c r="AH60" i="1"/>
  <c r="AF74" i="1"/>
  <c r="AE74" i="1"/>
  <c r="AF62" i="1"/>
  <c r="AE62" i="1" s="1"/>
  <c r="AF61" i="1"/>
  <c r="AE61" i="1" s="1"/>
  <c r="AC75" i="1"/>
  <c r="AB75" i="1" s="1"/>
  <c r="Z75" i="1"/>
  <c r="Y75" i="1" s="1"/>
  <c r="T75" i="1"/>
  <c r="S75" i="1" s="1"/>
  <c r="Q75" i="1"/>
  <c r="N75" i="1"/>
  <c r="M75" i="1" s="1"/>
  <c r="K75" i="1"/>
  <c r="J75" i="1" s="1"/>
  <c r="AC74" i="1"/>
  <c r="AB74" i="1"/>
  <c r="Z74" i="1"/>
  <c r="Y74" i="1"/>
  <c r="T74" i="1"/>
  <c r="S74" i="1"/>
  <c r="Q74" i="1"/>
  <c r="N74" i="1"/>
  <c r="M74" i="1"/>
  <c r="K74" i="1"/>
  <c r="J74" i="1"/>
  <c r="AC73" i="1"/>
  <c r="Z73" i="1"/>
  <c r="T73" i="1"/>
  <c r="Q73" i="1"/>
  <c r="K73" i="1"/>
  <c r="AC72" i="1"/>
  <c r="Z72" i="1"/>
  <c r="T72" i="1"/>
  <c r="Q72" i="1"/>
  <c r="K72" i="1"/>
  <c r="AC71" i="1"/>
  <c r="Z71" i="1"/>
  <c r="T71" i="1"/>
  <c r="Q71" i="1"/>
  <c r="K71" i="1"/>
  <c r="AC70" i="1"/>
  <c r="Z70" i="1"/>
  <c r="T70" i="1"/>
  <c r="Q70" i="1"/>
  <c r="K70" i="1"/>
  <c r="AC69" i="1"/>
  <c r="Z69" i="1"/>
  <c r="T69" i="1"/>
  <c r="Q69" i="1"/>
  <c r="K69" i="1"/>
  <c r="AC68" i="1"/>
  <c r="AB68" i="1" s="1"/>
  <c r="BF68" i="1" s="1"/>
  <c r="Z68" i="1"/>
  <c r="Y68" i="1" s="1"/>
  <c r="BC68" i="1" s="1"/>
  <c r="T68" i="1"/>
  <c r="S68" i="1" s="1"/>
  <c r="AW68" i="1" s="1"/>
  <c r="Q68" i="1"/>
  <c r="P68" i="1" s="1"/>
  <c r="AT68" i="1" s="1"/>
  <c r="K68" i="1"/>
  <c r="AC67" i="1"/>
  <c r="AB67" i="1" s="1"/>
  <c r="Z67" i="1"/>
  <c r="Y67" i="1" s="1"/>
  <c r="T67" i="1"/>
  <c r="S67" i="1" s="1"/>
  <c r="Q67" i="1"/>
  <c r="N67" i="1"/>
  <c r="M67" i="1" s="1"/>
  <c r="K67" i="1"/>
  <c r="J67" i="1" s="1"/>
  <c r="AC66" i="1"/>
  <c r="AB66" i="1" s="1"/>
  <c r="Z66" i="1"/>
  <c r="Y66" i="1" s="1"/>
  <c r="T66" i="1"/>
  <c r="S66" i="1" s="1"/>
  <c r="Q66" i="1"/>
  <c r="N66" i="1"/>
  <c r="M66" i="1" s="1"/>
  <c r="K66" i="1"/>
  <c r="J66" i="1" s="1"/>
  <c r="AC65" i="1"/>
  <c r="AB65" i="1" s="1"/>
  <c r="Z65" i="1"/>
  <c r="Y65" i="1" s="1"/>
  <c r="T65" i="1"/>
  <c r="S65" i="1" s="1"/>
  <c r="Q65" i="1"/>
  <c r="N65" i="1"/>
  <c r="M65" i="1" s="1"/>
  <c r="K65" i="1"/>
  <c r="J65" i="1" s="1"/>
  <c r="AC64" i="1"/>
  <c r="AB64" i="1" s="1"/>
  <c r="Z64" i="1"/>
  <c r="Y64" i="1" s="1"/>
  <c r="T64" i="1"/>
  <c r="S64" i="1" s="1"/>
  <c r="Q64" i="1"/>
  <c r="N64" i="1"/>
  <c r="M64" i="1" s="1"/>
  <c r="K64" i="1"/>
  <c r="J64" i="1" s="1"/>
  <c r="AC63" i="1"/>
  <c r="AB63" i="1" s="1"/>
  <c r="Z63" i="1"/>
  <c r="Y63" i="1" s="1"/>
  <c r="T63" i="1"/>
  <c r="S63" i="1" s="1"/>
  <c r="Q63" i="1"/>
  <c r="N63" i="1"/>
  <c r="M63" i="1" s="1"/>
  <c r="K63" i="1"/>
  <c r="J63" i="1" s="1"/>
  <c r="AC62" i="1"/>
  <c r="AB62" i="1" s="1"/>
  <c r="Z62" i="1"/>
  <c r="Y62" i="1" s="1"/>
  <c r="T62" i="1"/>
  <c r="S62" i="1" s="1"/>
  <c r="Q62" i="1"/>
  <c r="N62" i="1"/>
  <c r="M62" i="1" s="1"/>
  <c r="K62" i="1"/>
  <c r="J62" i="1" s="1"/>
  <c r="AC61" i="1"/>
  <c r="AB61" i="1" s="1"/>
  <c r="Z61" i="1"/>
  <c r="Y61" i="1" s="1"/>
  <c r="T61" i="1"/>
  <c r="S61" i="1" s="1"/>
  <c r="Q61" i="1"/>
  <c r="N61" i="1"/>
  <c r="M61" i="1" s="1"/>
  <c r="K61" i="1"/>
  <c r="J61" i="1" s="1"/>
  <c r="AC60" i="1"/>
  <c r="AB60" i="1"/>
  <c r="Z60" i="1"/>
  <c r="Y60" i="1"/>
  <c r="T60" i="1"/>
  <c r="S60" i="1"/>
  <c r="Q60" i="1"/>
  <c r="N60" i="1"/>
  <c r="M60" i="1"/>
  <c r="K60" i="1"/>
  <c r="J60" i="1"/>
  <c r="AI59" i="1"/>
  <c r="AH59" i="1"/>
  <c r="AF59" i="1"/>
  <c r="AE59" i="1"/>
  <c r="AC59" i="1"/>
  <c r="AB59" i="1"/>
  <c r="Z59" i="1"/>
  <c r="Y59" i="1"/>
  <c r="T59" i="1"/>
  <c r="S59" i="1"/>
  <c r="Q59" i="1"/>
  <c r="N59" i="1"/>
  <c r="M59" i="1"/>
  <c r="K59" i="1"/>
  <c r="J59" i="1"/>
  <c r="AI58" i="1"/>
  <c r="AF58" i="1"/>
  <c r="AC58" i="1"/>
  <c r="Z58" i="1"/>
  <c r="T58" i="1"/>
  <c r="Q58" i="1"/>
  <c r="N58" i="1"/>
  <c r="K58" i="1"/>
  <c r="AH58" i="1"/>
  <c r="AE58" i="1"/>
  <c r="AB58" i="1"/>
  <c r="Y58" i="1"/>
  <c r="S58" i="1"/>
  <c r="M58" i="1"/>
  <c r="J58" i="1"/>
  <c r="B57" i="1"/>
  <c r="AL52" i="1"/>
  <c r="AL51" i="1"/>
  <c r="AL50" i="1"/>
  <c r="AL49" i="1"/>
  <c r="AK52" i="1"/>
  <c r="AK51" i="1"/>
  <c r="AK50" i="1"/>
  <c r="AK49" i="1"/>
  <c r="AI52" i="1"/>
  <c r="AH52" i="1"/>
  <c r="AI51" i="1"/>
  <c r="AH51" i="1"/>
  <c r="AI50" i="1"/>
  <c r="AH50" i="1"/>
  <c r="AI49" i="1"/>
  <c r="AH49" i="1"/>
  <c r="AI48" i="1"/>
  <c r="AH48" i="1"/>
  <c r="AF48" i="1"/>
  <c r="AE48" i="1"/>
  <c r="AC48" i="1"/>
  <c r="AB48" i="1"/>
  <c r="Z48" i="1"/>
  <c r="Y48" i="1"/>
  <c r="T48" i="1"/>
  <c r="S48" i="1"/>
  <c r="Q48" i="1"/>
  <c r="P48" i="1"/>
  <c r="N48" i="1"/>
  <c r="M48" i="1"/>
  <c r="K48" i="1"/>
  <c r="J48" i="1"/>
  <c r="AI47" i="1"/>
  <c r="AH47" i="1"/>
  <c r="AF47" i="1"/>
  <c r="AE47" i="1"/>
  <c r="AC47" i="1"/>
  <c r="AB47" i="1"/>
  <c r="Z47" i="1"/>
  <c r="Y47" i="1"/>
  <c r="T47" i="1"/>
  <c r="S47" i="1"/>
  <c r="Q47" i="1"/>
  <c r="P47" i="1"/>
  <c r="N47" i="1"/>
  <c r="M47" i="1"/>
  <c r="K47" i="1"/>
  <c r="J47" i="1"/>
  <c r="AI46" i="1"/>
  <c r="AH46" i="1"/>
  <c r="AF46" i="1"/>
  <c r="AE46" i="1"/>
  <c r="AC46" i="1"/>
  <c r="AB46" i="1"/>
  <c r="Z46" i="1"/>
  <c r="Y46" i="1"/>
  <c r="T46" i="1"/>
  <c r="S46" i="1"/>
  <c r="Q46" i="1"/>
  <c r="P46" i="1"/>
  <c r="N46" i="1"/>
  <c r="M46" i="1"/>
  <c r="K46" i="1"/>
  <c r="J46" i="1"/>
  <c r="AI45" i="1"/>
  <c r="AH45" i="1"/>
  <c r="AF45" i="1"/>
  <c r="AE45" i="1"/>
  <c r="AC45" i="1"/>
  <c r="AB45" i="1"/>
  <c r="Z45" i="1"/>
  <c r="Y45" i="1"/>
  <c r="T45" i="1"/>
  <c r="S45" i="1"/>
  <c r="Q45" i="1"/>
  <c r="P45" i="1"/>
  <c r="N45" i="1"/>
  <c r="M45" i="1"/>
  <c r="K45" i="1"/>
  <c r="J45" i="1"/>
  <c r="AI44" i="1"/>
  <c r="AH44" i="1"/>
  <c r="AF44" i="1"/>
  <c r="AE44" i="1"/>
  <c r="AC44" i="1"/>
  <c r="AB44" i="1"/>
  <c r="Z44" i="1"/>
  <c r="Y44" i="1"/>
  <c r="T44" i="1"/>
  <c r="S44" i="1"/>
  <c r="Q44" i="1"/>
  <c r="P44" i="1"/>
  <c r="N44" i="1"/>
  <c r="M44" i="1"/>
  <c r="K44" i="1"/>
  <c r="J44" i="1"/>
  <c r="AI43" i="1"/>
  <c r="AF43" i="1"/>
  <c r="AE43" i="1" s="1"/>
  <c r="AC43" i="1"/>
  <c r="Z43" i="1"/>
  <c r="Y43" i="1" s="1"/>
  <c r="T43" i="1"/>
  <c r="S43" i="1" s="1"/>
  <c r="Q43" i="1"/>
  <c r="K43" i="1"/>
  <c r="P43" i="1"/>
  <c r="N43" i="1"/>
  <c r="M43" i="1" s="1"/>
  <c r="AB43" i="1"/>
  <c r="J43" i="1"/>
  <c r="B42" i="1"/>
  <c r="AE38" i="1"/>
  <c r="AF38" i="1" s="1"/>
  <c r="AB38" i="1"/>
  <c r="AC38" i="1" s="1"/>
  <c r="Y38" i="1"/>
  <c r="Z38" i="1" s="1"/>
  <c r="S38" i="1"/>
  <c r="T38" i="1" s="1"/>
  <c r="P38" i="1"/>
  <c r="Q38" i="1" s="1"/>
  <c r="M38" i="1"/>
  <c r="N38" i="1" s="1"/>
  <c r="J38" i="1"/>
  <c r="K38" i="1" s="1"/>
  <c r="AL37" i="1"/>
  <c r="AK37" i="1" s="1"/>
  <c r="AL36" i="1"/>
  <c r="AK36" i="1" s="1"/>
  <c r="AL35" i="1"/>
  <c r="AL34" i="1"/>
  <c r="AL33" i="1"/>
  <c r="AL32" i="1"/>
  <c r="AL31" i="1"/>
  <c r="AL29" i="1"/>
  <c r="AL28" i="1"/>
  <c r="AL27" i="1"/>
  <c r="AI37" i="1"/>
  <c r="AH37" i="1" s="1"/>
  <c r="AI36" i="1"/>
  <c r="AH36" i="1" s="1"/>
  <c r="AI35" i="1"/>
  <c r="AI34" i="1"/>
  <c r="AI33" i="1"/>
  <c r="AI32" i="1"/>
  <c r="AI31" i="1"/>
  <c r="AI30" i="1"/>
  <c r="AI29" i="1"/>
  <c r="AI28" i="1"/>
  <c r="AI27" i="1"/>
  <c r="AL26" i="1"/>
  <c r="AI26" i="1"/>
  <c r="AL25" i="1"/>
  <c r="AL24" i="1"/>
  <c r="AL23" i="1"/>
  <c r="AK25" i="1"/>
  <c r="AK24" i="1"/>
  <c r="AK23" i="1"/>
  <c r="J53" i="5"/>
  <c r="J52" i="5"/>
  <c r="J51" i="5"/>
  <c r="J50" i="5"/>
  <c r="J46" i="5"/>
  <c r="J44" i="5"/>
  <c r="J43" i="5"/>
  <c r="J42" i="5"/>
  <c r="J41" i="5"/>
  <c r="J40" i="5"/>
  <c r="J39" i="5"/>
  <c r="J38" i="5"/>
  <c r="J37" i="5"/>
  <c r="J36" i="5"/>
  <c r="J35" i="5"/>
  <c r="J34" i="5"/>
  <c r="J33" i="5"/>
  <c r="J32" i="5"/>
  <c r="J31" i="5"/>
  <c r="J30" i="5"/>
  <c r="J29" i="5"/>
  <c r="J27" i="5"/>
  <c r="J28" i="5"/>
  <c r="J26" i="5"/>
  <c r="J25" i="5"/>
  <c r="J24" i="5"/>
  <c r="J23" i="5"/>
  <c r="J22" i="5"/>
  <c r="J21" i="5"/>
  <c r="J20" i="5"/>
  <c r="J19" i="5"/>
  <c r="J18" i="5"/>
  <c r="J17" i="5"/>
  <c r="J16" i="5"/>
  <c r="J15" i="5"/>
  <c r="J14" i="5"/>
  <c r="J13" i="5"/>
  <c r="J12" i="5"/>
  <c r="J11" i="5"/>
  <c r="J7" i="5"/>
  <c r="J6" i="5"/>
  <c r="J5" i="5"/>
  <c r="J4" i="5"/>
  <c r="J10" i="5"/>
  <c r="J9" i="5"/>
  <c r="J8" i="5"/>
  <c r="K8" i="5"/>
  <c r="K9" i="5"/>
  <c r="K10" i="5"/>
  <c r="K11" i="5"/>
  <c r="K12" i="5"/>
  <c r="K13" i="5"/>
  <c r="K14" i="5"/>
  <c r="K15" i="5"/>
  <c r="K16" i="5"/>
  <c r="K17" i="5"/>
  <c r="K18" i="5"/>
  <c r="K19" i="5"/>
  <c r="K20" i="5"/>
  <c r="K21" i="5"/>
  <c r="K22" i="5"/>
  <c r="K23" i="5"/>
  <c r="K24" i="5"/>
  <c r="K25" i="5"/>
  <c r="K26" i="5"/>
  <c r="K27" i="5"/>
  <c r="K28" i="5"/>
  <c r="K29" i="5"/>
  <c r="K30" i="5"/>
  <c r="K31" i="5"/>
  <c r="K32" i="5"/>
  <c r="K33" i="5"/>
  <c r="K34" i="5"/>
  <c r="K35" i="5"/>
  <c r="K36" i="5"/>
  <c r="K37" i="5"/>
  <c r="K38" i="5"/>
  <c r="K39" i="5"/>
  <c r="K40" i="5"/>
  <c r="K41" i="5"/>
  <c r="K42" i="5"/>
  <c r="K43" i="5"/>
  <c r="K44" i="5"/>
  <c r="J45" i="5"/>
  <c r="K45" i="5"/>
  <c r="K46" i="5"/>
  <c r="J47" i="5"/>
  <c r="K47" i="5"/>
  <c r="J48" i="5"/>
  <c r="K48" i="5"/>
  <c r="J49" i="5"/>
  <c r="K49" i="5"/>
  <c r="K50" i="5"/>
  <c r="K51" i="5"/>
  <c r="K52" i="5"/>
  <c r="K53" i="5"/>
  <c r="J54" i="5"/>
  <c r="K54" i="5"/>
  <c r="J55" i="5"/>
  <c r="K55" i="5"/>
  <c r="J56" i="5"/>
  <c r="K56" i="5"/>
  <c r="J57" i="5"/>
  <c r="K57" i="5"/>
  <c r="J58" i="5"/>
  <c r="K58" i="5"/>
  <c r="J59" i="5"/>
  <c r="AG20" i="1" s="1"/>
  <c r="AG188" i="1" s="1"/>
  <c r="K59" i="5"/>
  <c r="J60" i="5"/>
  <c r="K60" i="5"/>
  <c r="J61" i="5"/>
  <c r="K61" i="5"/>
  <c r="J62" i="5"/>
  <c r="K62" i="5"/>
  <c r="J63" i="5"/>
  <c r="K63" i="5"/>
  <c r="J64" i="5"/>
  <c r="K64" i="5"/>
  <c r="J65" i="5"/>
  <c r="K65" i="5"/>
  <c r="K6" i="5"/>
  <c r="K7" i="5"/>
  <c r="K5" i="5"/>
  <c r="K4" i="5"/>
  <c r="M128" i="1" l="1"/>
  <c r="AE53" i="1"/>
  <c r="AN79" i="1"/>
  <c r="AN82" i="1"/>
  <c r="AB128" i="1"/>
  <c r="AH128" i="1"/>
  <c r="S128" i="1"/>
  <c r="Y53" i="1"/>
  <c r="AB53" i="1"/>
  <c r="P53" i="1"/>
  <c r="Y128" i="1"/>
  <c r="AE128" i="1"/>
  <c r="P128" i="1"/>
  <c r="J128" i="1"/>
  <c r="AH87" i="1"/>
  <c r="S87" i="1"/>
  <c r="Y87" i="1"/>
  <c r="AB87" i="1"/>
  <c r="P87" i="1"/>
  <c r="AE87" i="1"/>
  <c r="J87" i="1"/>
  <c r="M87" i="1"/>
  <c r="S53" i="1"/>
  <c r="AK53" i="1"/>
  <c r="J53" i="1"/>
  <c r="M53" i="1"/>
  <c r="Y180" i="1" l="1"/>
  <c r="Z180" i="1" s="1"/>
  <c r="AK180" i="1"/>
  <c r="AL180" i="1" s="1"/>
  <c r="S180" i="1"/>
  <c r="T180" i="1" s="1"/>
  <c r="AH180" i="1" l="1"/>
  <c r="AI180" i="1" s="1"/>
  <c r="AG181" i="1" s="1"/>
  <c r="AB180" i="1"/>
  <c r="AC180" i="1" s="1"/>
  <c r="M180" i="1"/>
  <c r="N180" i="1" s="1"/>
  <c r="P180" i="1"/>
  <c r="Q180" i="1" s="1"/>
  <c r="AE180" i="1"/>
  <c r="AF180" i="1" s="1"/>
  <c r="J180" i="1"/>
  <c r="K180" i="1" s="1"/>
  <c r="K170" i="1"/>
  <c r="I171" i="1" s="1"/>
  <c r="AF170" i="1"/>
  <c r="AC170" i="1"/>
  <c r="Z170" i="1"/>
  <c r="T170" i="1"/>
  <c r="Q170" i="1"/>
  <c r="N170" i="1"/>
  <c r="AL170" i="1"/>
  <c r="Y144" i="1"/>
  <c r="Z144" i="1" s="1"/>
  <c r="S144" i="1"/>
  <c r="T144" i="1" s="1"/>
  <c r="P144" i="1"/>
  <c r="Q144" i="1" s="1"/>
  <c r="K144" i="1"/>
  <c r="AL128" i="1"/>
  <c r="AK35" i="1"/>
  <c r="AK32" i="1"/>
  <c r="AK31" i="1"/>
  <c r="AK29" i="1"/>
  <c r="AH43" i="1"/>
  <c r="AH53" i="1" s="1"/>
  <c r="AH35" i="1"/>
  <c r="AH32" i="1"/>
  <c r="AH31" i="1"/>
  <c r="AH30" i="1"/>
  <c r="AH29" i="1"/>
  <c r="AK28" i="1"/>
  <c r="AK27" i="1"/>
  <c r="AK26" i="1"/>
  <c r="AH28" i="1"/>
  <c r="AH27" i="1"/>
  <c r="AH26" i="1"/>
  <c r="AL87" i="1"/>
  <c r="AG39" i="1" l="1"/>
  <c r="AH38" i="1"/>
  <c r="AI38" i="1" s="1"/>
  <c r="AK38" i="1"/>
  <c r="AL38" i="1" s="1"/>
  <c r="AH144" i="1"/>
  <c r="AI144" i="1" s="1"/>
  <c r="AG145" i="1" s="1"/>
  <c r="AK144" i="1"/>
  <c r="AL144" i="1" s="1"/>
  <c r="AE144" i="1"/>
  <c r="AF144" i="1" s="1"/>
  <c r="Z87" i="1"/>
  <c r="N128" i="1"/>
  <c r="AB144" i="1"/>
  <c r="AC144" i="1" s="1"/>
  <c r="M144" i="1"/>
  <c r="N144" i="1" s="1"/>
  <c r="K128" i="1"/>
  <c r="T128" i="1"/>
  <c r="AC128" i="1"/>
  <c r="AF128" i="1"/>
  <c r="AI128" i="1"/>
  <c r="AG129" i="1" s="1"/>
  <c r="Q128" i="1"/>
  <c r="Q87" i="1"/>
  <c r="AF87" i="1"/>
  <c r="K87" i="1"/>
  <c r="N87" i="1"/>
  <c r="Z128" i="1"/>
  <c r="AC87" i="1"/>
  <c r="AI87" i="1"/>
  <c r="AG88" i="1" s="1"/>
  <c r="T87" i="1"/>
  <c r="AL53" i="1" l="1"/>
  <c r="AI53" i="1"/>
  <c r="AF53" i="1"/>
  <c r="AC53" i="1"/>
  <c r="Z53" i="1"/>
  <c r="T53" i="1"/>
  <c r="Q53" i="1"/>
  <c r="AA171" i="1"/>
  <c r="X171" i="1"/>
  <c r="R171" i="1"/>
  <c r="O171" i="1"/>
  <c r="L171" i="1"/>
  <c r="AD88" i="1" l="1"/>
  <c r="AD171" i="1"/>
  <c r="L88" i="1"/>
  <c r="AA88" i="1"/>
  <c r="AJ171" i="1"/>
  <c r="AJ88" i="1"/>
  <c r="AJ181" i="1"/>
  <c r="AJ188" i="1"/>
  <c r="AJ129" i="1"/>
  <c r="AD188" i="1"/>
  <c r="AD181" i="1"/>
  <c r="AD129" i="1"/>
  <c r="AA129" i="1"/>
  <c r="X129" i="1"/>
  <c r="X88" i="1"/>
  <c r="R88" i="1"/>
  <c r="O129" i="1"/>
  <c r="R129" i="1"/>
  <c r="O88" i="1"/>
  <c r="L129" i="1"/>
  <c r="AA145" i="1"/>
  <c r="AA188" i="1"/>
  <c r="AA181" i="1"/>
  <c r="X188" i="1"/>
  <c r="X181" i="1"/>
  <c r="R188" i="1"/>
  <c r="R181" i="1"/>
  <c r="O188" i="1"/>
  <c r="O181" i="1"/>
  <c r="L145" i="1"/>
  <c r="L188" i="1"/>
  <c r="L181" i="1"/>
  <c r="X39" i="1"/>
  <c r="X145" i="1"/>
  <c r="AD39" i="1"/>
  <c r="L39" i="1"/>
  <c r="R39" i="1"/>
  <c r="R145" i="1"/>
  <c r="AA39" i="1"/>
  <c r="AJ39" i="1"/>
  <c r="AD145" i="1"/>
  <c r="AJ145" i="1"/>
  <c r="O39" i="1"/>
  <c r="O145" i="1"/>
  <c r="R54" i="1"/>
  <c r="AA54" i="1"/>
  <c r="O54" i="1"/>
  <c r="X54" i="1"/>
  <c r="AD54" i="1"/>
  <c r="AJ54" i="1"/>
  <c r="AG54" i="1"/>
  <c r="N53" i="1"/>
  <c r="L54" i="1" s="1"/>
  <c r="K53" i="1" l="1"/>
  <c r="I188" i="1" l="1"/>
  <c r="I189" i="1" s="1"/>
  <c r="I199" i="1" s="1"/>
  <c r="I129" i="1"/>
  <c r="I130" i="1" s="1"/>
  <c r="I88" i="1"/>
  <c r="I89" i="1" s="1"/>
  <c r="I193" i="1" s="1"/>
  <c r="I181" i="1"/>
  <c r="I182" i="1" s="1"/>
  <c r="I198" i="1" s="1"/>
  <c r="I145" i="1"/>
  <c r="I146" i="1" s="1"/>
  <c r="I39" i="1"/>
  <c r="I40" i="1" s="1"/>
  <c r="I191" i="1" s="1"/>
  <c r="I54" i="1"/>
  <c r="I55" i="1" s="1"/>
  <c r="I192" i="1" s="1"/>
  <c r="I195" i="1" l="1"/>
  <c r="I194" i="1" l="1"/>
  <c r="I196" i="1" s="1"/>
  <c r="AI170" i="1"/>
  <c r="AG171" i="1" s="1"/>
  <c r="I172" i="1" l="1"/>
  <c r="I197" i="1" s="1"/>
  <c r="I201" i="1" s="1"/>
  <c r="I203" i="1" l="1"/>
  <c r="I205" i="1" s="1"/>
  <c r="I207" i="1" l="1"/>
</calcChain>
</file>

<file path=xl/sharedStrings.xml><?xml version="1.0" encoding="utf-8"?>
<sst xmlns="http://schemas.openxmlformats.org/spreadsheetml/2006/main" count="1362" uniqueCount="707">
  <si>
    <t>V</t>
  </si>
  <si>
    <t>P</t>
  </si>
  <si>
    <t>G</t>
  </si>
  <si>
    <t xml:space="preserve">  </t>
  </si>
  <si>
    <t xml:space="preserve"> </t>
  </si>
  <si>
    <t>totale incidenze</t>
  </si>
  <si>
    <t>∑ Q i</t>
  </si>
  <si>
    <t>V*P*G*ΣQ</t>
  </si>
  <si>
    <t>PROGETTAZIONE</t>
  </si>
  <si>
    <t>QbI.01</t>
  </si>
  <si>
    <t>Pianificazione</t>
  </si>
  <si>
    <t xml:space="preserve"> Verifiche e Collaudi </t>
  </si>
  <si>
    <t xml:space="preserve"> b.III) PROGETTAZIONE ESECUTIVA  </t>
  </si>
  <si>
    <t>Compenso al netto di spese ed oneri CNPAIA</t>
  </si>
  <si>
    <t xml:space="preserve">Compenso al netto di spese ed oneri CNPAIA </t>
  </si>
  <si>
    <r>
      <rPr>
        <b/>
        <sz val="10"/>
        <rFont val="Verdana"/>
        <family val="2"/>
      </rPr>
      <t>Descrizione dettagliata dell'incarico:</t>
    </r>
    <r>
      <rPr>
        <sz val="10"/>
        <rFont val="Verdana"/>
        <family val="2"/>
      </rPr>
      <t xml:space="preserve"> 
……….
……….
……….
……….
……….</t>
    </r>
    <r>
      <rPr>
        <sz val="12"/>
        <rFont val="Verdana"/>
        <family val="2"/>
      </rPr>
      <t xml:space="preserve">
</t>
    </r>
  </si>
  <si>
    <t>EDILIZIA</t>
  </si>
  <si>
    <t>IDRAULICA</t>
  </si>
  <si>
    <t>STRUTTURE</t>
  </si>
  <si>
    <t>TERRITORIO E URBANISTICA</t>
  </si>
  <si>
    <t>Edilizia</t>
  </si>
  <si>
    <t>Strutture</t>
  </si>
  <si>
    <t>Impianti  1</t>
  </si>
  <si>
    <t>Impianti  2</t>
  </si>
  <si>
    <t>Viabilità</t>
  </si>
  <si>
    <t>Idraulica</t>
  </si>
  <si>
    <t>Valore opera</t>
  </si>
  <si>
    <t>IMPORTI DI RIFERIMENTO A BASE DI CALCOLO:</t>
  </si>
  <si>
    <t>Editare le celle in azzuro</t>
  </si>
  <si>
    <t>Il Professionista</t>
  </si>
  <si>
    <t>Categorie</t>
  </si>
  <si>
    <r>
      <t xml:space="preserve">COMMITTENTE:
</t>
    </r>
    <r>
      <rPr>
        <b/>
        <sz val="12"/>
        <rFont val="Verdana"/>
        <family val="2"/>
      </rPr>
      <t>…………………………………….</t>
    </r>
  </si>
  <si>
    <t>TAVOLA Z-1 “CATEGORIE DELLE OPERE - PARAMETRO DEL GRADO DI COMPLESSITA’ – CLASSIFICAZIONE DEI SERVIZI E CORRISPONDENZE”</t>
  </si>
  <si>
    <t>Corrispondenze</t>
  </si>
  <si>
    <t>IDENTIFICAZIONE DELLE OPERE</t>
  </si>
  <si>
    <t>Residenza</t>
  </si>
  <si>
    <t>Sanità, Istruzione, Ricerca</t>
  </si>
  <si>
    <r>
      <rPr>
        <b/>
        <sz val="6"/>
        <rFont val="Arial"/>
        <family val="2"/>
      </rPr>
      <t>EDILIZIA</t>
    </r>
  </si>
  <si>
    <r>
      <rPr>
        <sz val="6"/>
        <rFont val="Arial"/>
        <family val="2"/>
      </rPr>
      <t>Edifici rurali per l'attività agricola con corredi tecnici di tipo semplice (quali tettoie, depositi e ricoveri) - Edifici industriali o artigianali di importanza costruttiva corrente con corredi tecnici di base.</t>
    </r>
  </si>
  <si>
    <r>
      <rPr>
        <sz val="6"/>
        <rFont val="Arial"/>
        <family val="2"/>
      </rPr>
      <t>Edifici rurali per l'attività agricola con corredi tecnici di tipo complesso - Edifici industriali o artigianali con organizzazione e corredi tecnici di tipo complesso.</t>
    </r>
  </si>
  <si>
    <r>
      <rPr>
        <sz val="6"/>
        <rFont val="Arial"/>
        <family val="2"/>
      </rPr>
      <t>Ostelli, Pensioni, Case albergo – Ristoranti - Motel e stazioni di servizio - negozi - mercati coperti di tipo semplice</t>
    </r>
  </si>
  <si>
    <r>
      <rPr>
        <sz val="6"/>
        <rFont val="Arial"/>
        <family val="2"/>
      </rPr>
      <t>Alberghi, Villaggi turistici - Mercati e Centri commerciali complessi</t>
    </r>
  </si>
  <si>
    <r>
      <rPr>
        <sz val="6"/>
        <rFont val="Arial"/>
        <family val="2"/>
      </rPr>
      <t>Edifici, pertinenze, autorimesse semplici, senza particolari esigenze tecniche. Edifici provvisori di modesta importanza</t>
    </r>
  </si>
  <si>
    <r>
      <rPr>
        <sz val="6"/>
        <rFont val="Arial"/>
        <family val="2"/>
      </rPr>
      <t>Edilizia residenziale privata e pubblica di tipo corrente con costi di costruzione nella media di mercato e con tipologie standardizzate.</t>
    </r>
  </si>
  <si>
    <r>
      <rPr>
        <sz val="6"/>
        <rFont val="Arial"/>
        <family val="2"/>
      </rPr>
      <t>Edifici residenziali di tipo pregiato con costi di costruzione eccedenti la media di mercato e con tipologie diversificate.</t>
    </r>
  </si>
  <si>
    <r>
      <rPr>
        <sz val="6"/>
        <rFont val="Arial"/>
        <family val="2"/>
      </rPr>
      <t>Sede Azienda Sanitaria, Distretto sanitario, Ambulatori di base. Asilo Nido, Scuola Materna, Scuola elementare, Scuole secondarie di primo grado fino a 24 classi, Scuole secondarie di secondo grado fino a 25 classi</t>
    </r>
  </si>
  <si>
    <r>
      <rPr>
        <sz val="6"/>
        <rFont val="Arial"/>
        <family val="2"/>
      </rPr>
      <t>Scuole secondarie di primo grado oltre 24 classi-Istituti scolastici superiori oltre 25 classi- Case di cura</t>
    </r>
  </si>
  <si>
    <r>
      <rPr>
        <sz val="6"/>
        <rFont val="Arial"/>
        <family val="2"/>
      </rPr>
      <t>Poliambulatori, Ospedali, Istituti di ricerca, Centri di riabilitazione, Poli scolastici, Università, Accademie, Istituti di ricerca universitaria</t>
    </r>
  </si>
  <si>
    <r>
      <rPr>
        <sz val="6"/>
        <rFont val="Arial"/>
        <family val="2"/>
      </rPr>
      <t>Padiglioni provvisori per esposizioni - Costruzioni relative ad opere cimiteriali di tipo normale (colombari, ossari, loculari, edicole funerarie con caratteristiche costruttive semplici), Case parrocchiali, Oratori - Stabilimenti balneari - Aree ed attrezzature per lo sport all'aperto, Campo sportivo e servizi annessi, di tipo semplice</t>
    </r>
  </si>
  <si>
    <r>
      <rPr>
        <sz val="6"/>
        <rFont val="Arial"/>
        <family val="2"/>
      </rPr>
      <t>Aree ed attrezzature per lo sport all'aperto, Campo sportivo e servizi annessi, di tipo complesso- Palestre e piscine coperte</t>
    </r>
  </si>
  <si>
    <r>
      <rPr>
        <sz val="6"/>
        <rFont val="Arial"/>
        <family val="2"/>
      </rPr>
      <t>Biblioteca, Cinema, Teatro, Pinacoteca, Centro Culturale, Sede congressuale, Auditorium, Museo, Galleria d'arte, Discoteca, Studio radiofonico o televisivo o di produzione cinematografica - Opere cimiteriali di tipo monumentale, Monumenti commemorativi, Palasport, Stadio, Chiese</t>
    </r>
  </si>
  <si>
    <r>
      <rPr>
        <sz val="6"/>
        <rFont val="Arial"/>
        <family val="2"/>
      </rPr>
      <t>Edifici provvisori di modesta importanza a servizio di caserme</t>
    </r>
  </si>
  <si>
    <r>
      <rPr>
        <sz val="6"/>
        <rFont val="Arial"/>
        <family val="2"/>
      </rPr>
      <t>Caserme con corredi tecnici di importanza corrente</t>
    </r>
  </si>
  <si>
    <r>
      <rPr>
        <sz val="6"/>
        <rFont val="Arial"/>
        <family val="2"/>
      </rPr>
      <t>Sedi ed Uffici di Società ed Enti, Sedi ed Uffici comunali, Sedi ed Uffici provinciali, Sedi ed Uffici regionali, Sedi ed Uffici ministeriali, Pretura, Tribunale, Palazzo di giustizia, Penitenziari, Caserme con corredi tecnici di importanza maggiore, Questura</t>
    </r>
  </si>
  <si>
    <r>
      <rPr>
        <sz val="6"/>
        <rFont val="Arial"/>
        <family val="2"/>
      </rPr>
      <t>Verde  ed opere di arredo urbano improntate a grande semplicità, pertinenziali agli edifici ed alla viabilità, Campeggi e simili</t>
    </r>
  </si>
  <si>
    <r>
      <rPr>
        <sz val="6"/>
        <rFont val="Arial"/>
        <family val="2"/>
      </rPr>
      <t>Arredamenti con elementi acquistati dal mercato, Giardini, Parchi gioco, Piazze e spazi pubblici all’aperto</t>
    </r>
  </si>
  <si>
    <r>
      <rPr>
        <sz val="6"/>
        <rFont val="Arial"/>
        <family val="2"/>
      </rPr>
      <t>Arredamenti con elementi singolari, Parchi urbani, Parchi ludici attrezzati, Giardini e piazze storiche, Opere di riqualificazione paesaggistica e ambientale di aree urbane.</t>
    </r>
  </si>
  <si>
    <r>
      <rPr>
        <sz val="6"/>
        <rFont val="Arial"/>
        <family val="2"/>
      </rPr>
      <t>Interventi di manutenzione straordinaria, ristrutturazione, riqualificazione, su edifici e manufatti esistenti</t>
    </r>
  </si>
  <si>
    <r>
      <rPr>
        <sz val="6"/>
        <rFont val="Arial"/>
        <family val="2"/>
      </rPr>
      <t>Interventi di manutenzione, restauro, risanamento conservativo, riqualificazione, su edifici e manufatti di interesse storico artistico soggetti</t>
    </r>
  </si>
  <si>
    <r>
      <rPr>
        <b/>
        <sz val="6"/>
        <rFont val="Arial"/>
        <family val="2"/>
      </rPr>
      <t>STRUTTURE</t>
    </r>
  </si>
  <si>
    <r>
      <rPr>
        <sz val="6"/>
        <rFont val="Arial"/>
        <family val="2"/>
      </rPr>
      <t>Strutture o parti di strutture in cemento armato, non soggette ad azioni sismiche - riparazione o intervento locale - Verifiche strutturali  relative - Ponteggi, centinature e strutture provvisionali di durata inferiore a due anni</t>
    </r>
  </si>
  <si>
    <r>
      <rPr>
        <sz val="6"/>
        <rFont val="Arial"/>
        <family val="2"/>
      </rPr>
      <t>Strutture o parti di strutture in cemento armato - Verifiche strutturali relative - Ponteggi, centinature e strutture provvisionali di durata superiore a due anni.</t>
    </r>
  </si>
  <si>
    <r>
      <rPr>
        <sz val="6"/>
        <rFont val="Arial"/>
        <family val="2"/>
      </rPr>
      <t>Strutture o parti di strutture in  muratura, legno, metallo - Verifiche strutturali relative - Consolidamento delle opere di fondazione di manufatti dissestati - Ponti,  Paratie e tiranti, Consolidamento di pendii e di fronti rocciosi ed opere connesse, di tipo corrente -  Verifiche strutturali relative.</t>
    </r>
  </si>
  <si>
    <r>
      <rPr>
        <sz val="6"/>
        <rFont val="Arial"/>
        <family val="2"/>
      </rPr>
      <t>Dighe, Conche, Elevatori, Opere di ritenuta  e di difesa, rilevati, colmate. Gallerie, Opere sotterranee e subacquee, Fondazioni speciali.</t>
    </r>
  </si>
  <si>
    <r>
      <rPr>
        <b/>
        <sz val="6"/>
        <rFont val="Arial"/>
        <family val="2"/>
      </rPr>
      <t>IMPIANTI</t>
    </r>
  </si>
  <si>
    <r>
      <rPr>
        <sz val="6"/>
        <rFont val="Arial"/>
        <family val="2"/>
      </rPr>
      <t>Impianti  per l'approvvigionamento, la preparazione e la distribuzione di acqua nell'interno di edifici o per scopi industriali - Impianti sanitari - Impianti di fognatura domestica od industriale ed opere relative al trattamento delle acque di rifiuto - Reti di distribuzione di combustibili liquidi o gassosi - Impianti per la distribuzione dell’aria compressa del vuoto e di gas medicali - Impianti e reti antincendio</t>
    </r>
  </si>
  <si>
    <r>
      <rPr>
        <sz val="6"/>
        <rFont val="Arial"/>
        <family val="2"/>
      </rPr>
      <t>Impianti di riscaldamento - Impianto di raffrescamento, climatizzazione, trattamento dell’aria - Impianti meccanici di distribuzione fluidi - Impianto solare termico</t>
    </r>
  </si>
  <si>
    <r>
      <rPr>
        <sz val="6"/>
        <rFont val="Arial"/>
        <family val="2"/>
      </rPr>
      <t>Impianti elettrici in genere, impianti di illuminazione, telefonici, di rivelazione incendi, fotovoltaici, a corredo di edifici e costruzioni di importanza corrente - singole apparecchiature per laboratori e impianti pilota di tipo semplice</t>
    </r>
  </si>
  <si>
    <r>
      <rPr>
        <sz val="6"/>
        <rFont val="Arial"/>
        <family val="2"/>
      </rPr>
      <t>Impianti elettrici in genere, impianti di illuminazione, telefonici, di sicurezza , di rivelazione incendi , fotovoltaici, a corredo di edifici e costruzioni complessi - cablaggi strutturati - impianti in fibra ottica - singole apparecchiature per laboratori e impianti pilota di tipo complesso</t>
    </r>
  </si>
  <si>
    <r>
      <rPr>
        <sz val="6"/>
        <rFont val="Arial"/>
        <family val="2"/>
      </rPr>
      <t>Depositi e discariche senza trattamento dei rifiuti.</t>
    </r>
  </si>
  <si>
    <r>
      <rPr>
        <sz val="6"/>
        <rFont val="Arial"/>
        <family val="2"/>
      </rPr>
      <t>Impianti per le industrie molitorie, cartarie, alimentari, delle fibre tessili naturali, del legno, del cuoio e simili.</t>
    </r>
  </si>
  <si>
    <t>DM 18/11/1971</t>
  </si>
  <si>
    <t>DM 232/1991</t>
  </si>
  <si>
    <r>
      <rPr>
        <b/>
        <sz val="8"/>
        <rFont val="Arial"/>
        <family val="2"/>
      </rPr>
      <t>CATEGORIA</t>
    </r>
  </si>
  <si>
    <r>
      <rPr>
        <b/>
        <sz val="8"/>
        <rFont val="Arial"/>
        <family val="2"/>
      </rPr>
      <t>DESTINAZIONE FUNZIONALE</t>
    </r>
  </si>
  <si>
    <r>
      <rPr>
        <b/>
        <sz val="8"/>
        <rFont val="Arial"/>
        <family val="2"/>
      </rPr>
      <t>ID.
Opere</t>
    </r>
  </si>
  <si>
    <r>
      <rPr>
        <b/>
        <sz val="8"/>
        <rFont val="Arial"/>
        <family val="2"/>
      </rPr>
      <t>Gradi
di complessità</t>
    </r>
  </si>
  <si>
    <r>
      <rPr>
        <b/>
        <sz val="8"/>
        <rFont val="Arial"/>
        <family val="2"/>
      </rPr>
      <t>l.143/49
Classi e categorie</t>
    </r>
  </si>
  <si>
    <t>Insediamenti Produttivi Agricoltura-Industria- Artigianato</t>
  </si>
  <si>
    <t>E.01</t>
  </si>
  <si>
    <t>I/a I/b</t>
  </si>
  <si>
    <t>I/b</t>
  </si>
  <si>
    <t>E.02</t>
  </si>
  <si>
    <t>I/c</t>
  </si>
  <si>
    <t>Industria Alberghiera, Turismo e Commercio e Servizi per la Mobilità</t>
  </si>
  <si>
    <t>E.03</t>
  </si>
  <si>
    <t>E.04</t>
  </si>
  <si>
    <t>I/d</t>
  </si>
  <si>
    <t>E.05</t>
  </si>
  <si>
    <t>E.06</t>
  </si>
  <si>
    <t>E.07</t>
  </si>
  <si>
    <t>E.08</t>
  </si>
  <si>
    <t>E.09</t>
  </si>
  <si>
    <t>E.10</t>
  </si>
  <si>
    <t>Cultura, Vita Sociale, Sport, Culto</t>
  </si>
  <si>
    <t>E.11</t>
  </si>
  <si>
    <t>E.12</t>
  </si>
  <si>
    <t>E.13</t>
  </si>
  <si>
    <t>Sedi amministrative, giudiziarie, delle forze dell'ordine</t>
  </si>
  <si>
    <t>E.14</t>
  </si>
  <si>
    <t>E.15</t>
  </si>
  <si>
    <t>E.16</t>
  </si>
  <si>
    <t>Arredi, Forniture, Aree esterne pertinenziali allestite</t>
  </si>
  <si>
    <t>E.17</t>
  </si>
  <si>
    <t>E.18</t>
  </si>
  <si>
    <t>E.19</t>
  </si>
  <si>
    <t>Edifici e manufatti esistenti</t>
  </si>
  <si>
    <t>E.20</t>
  </si>
  <si>
    <t>E.21</t>
  </si>
  <si>
    <t>E.22</t>
  </si>
  <si>
    <t>I/e</t>
  </si>
  <si>
    <t>Strutture, Opere infrastrutturali puntuali, non soggette ad azioni sismiche, ai sensi delle Norme Tecniche per le Costruzioni</t>
  </si>
  <si>
    <t>S.01</t>
  </si>
  <si>
    <t>I/f</t>
  </si>
  <si>
    <t>S.02</t>
  </si>
  <si>
    <t>IX/a</t>
  </si>
  <si>
    <t>III</t>
  </si>
  <si>
    <t>Strutture, Opere infrastrutturali puntuali</t>
  </si>
  <si>
    <t>S.03</t>
  </si>
  <si>
    <t>I/g</t>
  </si>
  <si>
    <t>S.04</t>
  </si>
  <si>
    <t>IX/b</t>
  </si>
  <si>
    <t>Strutture speciali</t>
  </si>
  <si>
    <t>S.05</t>
  </si>
  <si>
    <t>IX/b IX/c</t>
  </si>
  <si>
    <t>S.06</t>
  </si>
  <si>
    <t>I/g IX/c</t>
  </si>
  <si>
    <t>Impianti meccanici a fluido a servizio delle costruzioni</t>
  </si>
  <si>
    <t>IA.01</t>
  </si>
  <si>
    <t>III/a</t>
  </si>
  <si>
    <t>IA.02</t>
  </si>
  <si>
    <t>III/b</t>
  </si>
  <si>
    <t>Impianti elettrici e speciali a servizio delle costruzioni - Singole apparecchiature per laboratori e impianti pilota</t>
  </si>
  <si>
    <t>IA.03</t>
  </si>
  <si>
    <t>III/c</t>
  </si>
  <si>
    <t>IA.04</t>
  </si>
  <si>
    <t>Impianti industriali - Impianti pilota e impianti di depurazione con ridotte problematiche tecniche - Discariche inerti</t>
  </si>
  <si>
    <t>IB.04</t>
  </si>
  <si>
    <t>II/a</t>
  </si>
  <si>
    <t>IB.05</t>
  </si>
  <si>
    <t>II/b</t>
  </si>
  <si>
    <r>
      <rPr>
        <sz val="8"/>
        <rFont val="Arial"/>
        <family val="2"/>
      </rPr>
      <t>I/b</t>
    </r>
    <r>
      <rPr>
        <vertAlign val="superscript"/>
        <sz val="8"/>
        <rFont val="Arial"/>
        <family val="2"/>
      </rPr>
      <t>1</t>
    </r>
  </si>
  <si>
    <t>IMPIANTI (1)</t>
  </si>
  <si>
    <t>(1) Per quanto riguarda gli impianti a servizio dei manufatti edilizi e/o industriali, il loro importo va sommato a quello delle opere edili</t>
  </si>
  <si>
    <r>
      <rPr>
        <sz val="6"/>
        <rFont val="Arial"/>
        <family val="2"/>
      </rPr>
      <t>Impianti della industria chimica inorganica - Impianti della preparazione e distillazione dei combustibili - Impianti siderurgici - Officine meccaniche e laboratori - Cantieri navali - Fabbriche di cemento, calce, laterizi, vetrerie e ceramiche - Impianti per le industrie della fermentazione, chimico-alimentari e tintorie - Impianti termovalorizzatori e impianti di trattamento dei rifiuti - Impianti della industria chimica organica - Impianti della piccola industria chimica speciale - Impianti di metallurgia (esclusi quelli relativi al ferro) - Impianti per la preparazione ed il trattamento dei minerali per la sistemazione e coltivazione delle cave e miniere.</t>
    </r>
  </si>
  <si>
    <r>
      <rPr>
        <sz val="6"/>
        <rFont val="Arial"/>
        <family val="2"/>
      </rPr>
      <t>Gli impianti precedentemente esposti quando siano di complessità particolarmente rilevante o comportanti rischi e problematiche ambientali molto rilevanti</t>
    </r>
  </si>
  <si>
    <r>
      <rPr>
        <sz val="6"/>
        <rFont val="Arial"/>
        <family val="2"/>
      </rPr>
      <t>Impianti di linee e reti per trasmissioni e distribuzione di energia elettrica, telegrafia, telefonia.</t>
    </r>
  </si>
  <si>
    <r>
      <rPr>
        <sz val="6"/>
        <rFont val="Arial"/>
        <family val="2"/>
      </rPr>
      <t>Centrali idroelettriche ordinarie - Stazioni di trasformazioni e di conversione impianti di trazione elettrica</t>
    </r>
  </si>
  <si>
    <r>
      <rPr>
        <sz val="6"/>
        <rFont val="Arial"/>
        <family val="2"/>
      </rPr>
      <t>Impianti termoelettrici-Impianti dell'elettrochimica - Impianti della elettrometallurgia - Laboratori con ridotte problematiche tecniche</t>
    </r>
  </si>
  <si>
    <r>
      <rPr>
        <sz val="6"/>
        <rFont val="Arial"/>
        <family val="2"/>
      </rPr>
      <t>Campi fotovoltaici - Parchi eolici</t>
    </r>
  </si>
  <si>
    <r>
      <rPr>
        <sz val="6"/>
        <rFont val="Arial"/>
        <family val="2"/>
      </rPr>
      <t>Micro Centrali idroelettriche-Impianti termoelettrici-Impianti della elettrometallurgia di tipo complesso</t>
    </r>
  </si>
  <si>
    <t>IB.06</t>
  </si>
  <si>
    <t>IB.07</t>
  </si>
  <si>
    <t>II/c</t>
  </si>
  <si>
    <r>
      <rPr>
        <sz val="8"/>
        <rFont val="Arial"/>
        <family val="2"/>
      </rPr>
      <t>I/b</t>
    </r>
  </si>
  <si>
    <t>Impianti industriali – Impianti pilota e impianti di depurazione complessi -Discariche con trattamenti e termovalorizzatori</t>
  </si>
  <si>
    <t>IB.08</t>
  </si>
  <si>
    <t>IV/c</t>
  </si>
  <si>
    <t>IB.09</t>
  </si>
  <si>
    <t>IV/b</t>
  </si>
  <si>
    <t>IB.10</t>
  </si>
  <si>
    <t>IV/a</t>
  </si>
  <si>
    <t>IB.11</t>
  </si>
  <si>
    <t>IB.12</t>
  </si>
  <si>
    <t>Opere elettriche per reti di trasmissione e distribuzione energia e segnali – Laboratori con ridotte problematiche tecniche</t>
  </si>
  <si>
    <t>Impianti per la produzione di energia– Laboratori complessi</t>
  </si>
  <si>
    <r>
      <rPr>
        <sz val="6"/>
        <rFont val="Arial"/>
        <family val="2"/>
      </rPr>
      <t>Interventi di manutenzione su viabilità ordinaria</t>
    </r>
  </si>
  <si>
    <r>
      <rPr>
        <sz val="6"/>
        <rFont val="Arial"/>
        <family val="2"/>
      </rPr>
      <t>Strade, linee tramviarie, ferrovie, strade ferrate, di tipo ordinario, escluse le opere d'arte da compensarsi a parte - Piste ciclabili</t>
    </r>
  </si>
  <si>
    <r>
      <rPr>
        <sz val="6"/>
        <rFont val="Arial"/>
        <family val="2"/>
      </rPr>
      <t>Strade, linee tramviarie, ferrovie, strade ferrate, con particolari difficoltà di studio, escluse le opere d'arte e le stazioni, da compensarsi a parte. - Impianti teleferici e funicolari - Piste aeroportuali e simili.</t>
    </r>
  </si>
  <si>
    <r>
      <rPr>
        <sz val="6"/>
        <rFont val="Arial"/>
        <family val="2"/>
      </rPr>
      <t>Opere di navigazione interna e portuali</t>
    </r>
  </si>
  <si>
    <r>
      <rPr>
        <sz val="6"/>
        <rFont val="Arial"/>
        <family val="2"/>
      </rPr>
      <t>Bonifiche ed irrigazioni a deflusso naturale, sistemazione di corsi d'acqua e di bacini montani</t>
    </r>
  </si>
  <si>
    <r>
      <rPr>
        <sz val="6"/>
        <rFont val="Arial"/>
        <family val="2"/>
      </rPr>
      <t>Bonifiche ed irrigazioni con sollevamento meccanico di acqua (esclusi i macchinari) - Derivazioni d'acqua per forza motrice e produzione di energia elettrica.</t>
    </r>
  </si>
  <si>
    <r>
      <rPr>
        <sz val="6"/>
        <rFont val="Arial"/>
        <family val="2"/>
      </rPr>
      <t>Impianti per provvista, condotta, distribuzione d'acqua, improntate a grande semplicità - Fognature urbane improntate a grande semplicità - Condotte subacquee in genere, metanodotti e  gasdotti, di tipo ordinario</t>
    </r>
  </si>
  <si>
    <r>
      <rPr>
        <sz val="6"/>
        <rFont val="Arial"/>
        <family val="2"/>
      </rPr>
      <t>Impianti per provvista, condotta, distribuzione d'acqua - Fognature urbane - Condotte subacquee in genere, metanodotti e  gasdotti, con problemi tecnici di tipo speciale.</t>
    </r>
  </si>
  <si>
    <r>
      <rPr>
        <sz val="6"/>
        <rFont val="Arial"/>
        <family val="2"/>
      </rPr>
      <t>Sistemi informativi, gestione elettronica del flusso documentale, dematerializzazione e gestione archivi, ingegnerizzazione dei processi, sistemi di gestione delle attività produttive, Data center, server farm.</t>
    </r>
  </si>
  <si>
    <r>
      <rPr>
        <sz val="6"/>
        <rFont val="Arial"/>
        <family val="2"/>
      </rPr>
      <t>Reti locali e geografiche, cablaggi strutturati, impianti in fibra ottica, Impianti di videosorveglianza, controllo accessi, identificazione targhe di veicoli ecc Sistemi wireless, reti wifi, ponti radio.</t>
    </r>
  </si>
  <si>
    <r>
      <rPr>
        <sz val="6"/>
        <rFont val="Arial"/>
        <family val="2"/>
      </rPr>
      <t>Elettronica Industriale Sistemi a controllo numerico, Sistemi di automazione, Robotica.</t>
    </r>
  </si>
  <si>
    <r>
      <rPr>
        <sz val="6"/>
        <rFont val="Arial"/>
        <family val="2"/>
      </rPr>
      <t>Opere relative alla sistemazione di ecosistemi naturali o naturalizzati, alle aree naturali protette ed alle aree a rilevanza faunistica. Opere relative al restauro paesaggistico di territori compromessi ed agli interventi su elementi strutturali  del paesaggio. Opere di configurazione di assetto paesaggistico.</t>
    </r>
  </si>
  <si>
    <r>
      <rPr>
        <sz val="6"/>
        <rFont val="Arial"/>
        <family val="2"/>
      </rPr>
      <t>Opere a verde sia su piccola scala o grande scala dove la rilevanza dell’opera è prevalente rispetto alle opere di tipo costruttivo.</t>
    </r>
  </si>
  <si>
    <r>
      <rPr>
        <sz val="6"/>
        <rFont val="Arial"/>
        <family val="2"/>
      </rPr>
      <t>Opere di riqualificazione e risanamento di ambiti naturali, rurali e forestali o urbani finalizzati al ripristino delle condizioni originarie, al riassetto delle componenti  biotiche ed abiotiche.</t>
    </r>
  </si>
  <si>
    <r>
      <rPr>
        <sz val="6"/>
        <rFont val="Arial"/>
        <family val="2"/>
      </rPr>
      <t>Opere di utilizzazione di bacini estrattivi a parete o a fossa</t>
    </r>
  </si>
  <si>
    <r>
      <rPr>
        <sz val="6"/>
        <rFont val="Arial"/>
        <family val="2"/>
      </rPr>
      <t>Opere di assetto ed utilizzazione forestale nonché dell’impiego ai fini industriali, energetici ed ambientali. Piste forestali, strade forestali– percorsi naturalistici, aree di sosta e di stazionamento dei mezzi forestali. Meccanizzazione forestale</t>
    </r>
  </si>
  <si>
    <r>
      <rPr>
        <sz val="6"/>
        <rFont val="Arial"/>
        <family val="2"/>
      </rPr>
      <t>Opere di intervento per la realizzazione di infrastrutture e di miglioramento dell’assetto rurale.</t>
    </r>
  </si>
  <si>
    <r>
      <rPr>
        <sz val="6"/>
        <rFont val="Arial"/>
        <family val="2"/>
      </rPr>
      <t>Opere ed infrastrutture complesse, anche a carattere immateriale, volte a migliorare l’assetto del territorio rurale per favorire lo sviluppo dei processi agricoli e zootecnici. Opere e strutture per la valorizzazione delle filiere (produzione, trasformazione e commercializzazione delle produzioni agricole e agroalimentari)</t>
    </r>
  </si>
  <si>
    <r>
      <rPr>
        <sz val="6"/>
        <rFont val="Arial"/>
        <family val="2"/>
      </rPr>
      <t>Interventi di valorizzazione degli ambiti naturali sia di tipo vegetazionale che faunistico</t>
    </r>
  </si>
  <si>
    <r>
      <rPr>
        <sz val="6"/>
        <rFont val="Arial"/>
        <family val="2"/>
      </rPr>
      <t>Strumenti di pianificazione generale ed attuativa e di pianificazione di settore</t>
    </r>
  </si>
  <si>
    <t>Manutenzione</t>
  </si>
  <si>
    <t>Viabilità ordinaria</t>
  </si>
  <si>
    <t>Viabilità speciale</t>
  </si>
  <si>
    <t>Navigazione</t>
  </si>
  <si>
    <t>Opere di bonifica e derivazioni</t>
  </si>
  <si>
    <t>Acquedotti e fognature</t>
  </si>
  <si>
    <t>INFRASTRUTTURE 
PER LA MOBILITA’</t>
  </si>
  <si>
    <t>TECNOLOGIE DELLA INFORMAZIONE E DELLA COMUNICAZI ONE</t>
  </si>
  <si>
    <t>PAESAGGIO, AMBIENTE, NATURALIZZAZIONE, AGROALIMENTARE, ZOOTECNICA, RURALITA’, FORESTE</t>
  </si>
  <si>
    <t>Sistemi informativi</t>
  </si>
  <si>
    <t>Sistemi e reti di telecomunicazione</t>
  </si>
  <si>
    <t>Sistemi elettronici ed automazione</t>
  </si>
  <si>
    <t>Interventi di sistemazione naturalistica o paesaggistica</t>
  </si>
  <si>
    <t>Interventi del verde e opere per attività ricreativa o sportiva</t>
  </si>
  <si>
    <t>Interventi recupero, riqualificazione ambientale</t>
  </si>
  <si>
    <t>Interventi di sfruttamento di cave e torbiere</t>
  </si>
  <si>
    <t>Interventi di miglioramento e qualificazione della filiera forestale</t>
  </si>
  <si>
    <t>Interventi di miglioramento fondiario agrario e rurale; interventi di pianificazione alimentare</t>
  </si>
  <si>
    <t>Interventi per la valorizzazione delle filiere produttive agroalimentari e zootecniche; interventi di controllo – vigilanza alimentare</t>
  </si>
  <si>
    <t>Interventi per la valorizzazione della filiera naturalistica e faunistica</t>
  </si>
  <si>
    <t>V.01</t>
  </si>
  <si>
    <t>VI/a</t>
  </si>
  <si>
    <t>V.02</t>
  </si>
  <si>
    <t>V.03</t>
  </si>
  <si>
    <t>VI/b</t>
  </si>
  <si>
    <t>D.01</t>
  </si>
  <si>
    <t>VII/c</t>
  </si>
  <si>
    <t>D.02</t>
  </si>
  <si>
    <t>VII/a</t>
  </si>
  <si>
    <t>D.03</t>
  </si>
  <si>
    <t>VII/b</t>
  </si>
  <si>
    <t>D.04</t>
  </si>
  <si>
    <t>VIII</t>
  </si>
  <si>
    <t>D.05</t>
  </si>
  <si>
    <t>T.01</t>
  </si>
  <si>
    <t>T.02</t>
  </si>
  <si>
    <t>T.03</t>
  </si>
  <si>
    <t>P.01</t>
  </si>
  <si>
    <t>Parte IV sez. I</t>
  </si>
  <si>
    <t>P.02</t>
  </si>
  <si>
    <t>Parte IV sez I</t>
  </si>
  <si>
    <t>P.03</t>
  </si>
  <si>
    <t>Parte IV sezione I</t>
  </si>
  <si>
    <t>P.04</t>
  </si>
  <si>
    <t>Parte I sez III</t>
  </si>
  <si>
    <t>P.05</t>
  </si>
  <si>
    <r>
      <rPr>
        <sz val="8"/>
        <rFont val="Arial"/>
        <family val="2"/>
      </rPr>
      <t>Cat II sez IV
Cat III sez II –III –
Parte III sez. II</t>
    </r>
  </si>
  <si>
    <t>P.06</t>
  </si>
  <si>
    <r>
      <rPr>
        <sz val="8"/>
        <rFont val="Arial"/>
        <family val="2"/>
      </rPr>
      <t>Cat II sez II –III –
Parte IV sez. VI</t>
    </r>
  </si>
  <si>
    <t>U.01</t>
  </si>
  <si>
    <t>Parte III – sez. I -</t>
  </si>
  <si>
    <t>U.02</t>
  </si>
  <si>
    <t>U.03</t>
  </si>
  <si>
    <r>
      <rPr>
        <b/>
        <sz val="6"/>
        <rFont val="Arial"/>
        <family val="2"/>
      </rPr>
      <t>CATEGORIE</t>
    </r>
  </si>
  <si>
    <r>
      <rPr>
        <sz val="6"/>
        <rFont val="Arial"/>
        <family val="2"/>
      </rPr>
      <t>Qa.0.01</t>
    </r>
  </si>
  <si>
    <r>
      <rPr>
        <sz val="6"/>
        <rFont val="Arial"/>
        <family val="2"/>
      </rPr>
      <t>Pianificazione urbanistica generale (sino a 15.000 abitanti)</t>
    </r>
  </si>
  <si>
    <r>
      <rPr>
        <sz val="6"/>
        <rFont val="Arial"/>
        <family val="2"/>
      </rPr>
      <t>Pianificazione urbanistica generale (da 15.000 abitanti a 50.000)</t>
    </r>
  </si>
  <si>
    <r>
      <rPr>
        <sz val="6"/>
        <rFont val="Arial"/>
        <family val="2"/>
      </rPr>
      <t>Pianificazione urbanistica generale (sull’eccedenza dei 50.000 abitanti)</t>
    </r>
  </si>
  <si>
    <r>
      <rPr>
        <sz val="6"/>
        <rFont val="Arial"/>
        <family val="2"/>
      </rPr>
      <t>Qa.0.02</t>
    </r>
  </si>
  <si>
    <r>
      <rPr>
        <sz val="6"/>
        <rFont val="Arial"/>
        <family val="2"/>
      </rPr>
      <t>Rilievi e controlli del terreno, analisi geoambientali di risorse e rischi, studi di geologia applicati ai piani urbanistici generali, ambientali e di difesa del suolo</t>
    </r>
  </si>
  <si>
    <r>
      <rPr>
        <sz val="6"/>
        <rFont val="Arial"/>
        <family val="2"/>
      </rPr>
      <t>Fino a</t>
    </r>
  </si>
  <si>
    <r>
      <rPr>
        <sz val="6"/>
        <rFont val="Arial"/>
        <family val="2"/>
      </rPr>
      <t>Abitanti 15.000</t>
    </r>
  </si>
  <si>
    <r>
      <rPr>
        <sz val="6"/>
        <rFont val="Arial"/>
        <family val="2"/>
      </rPr>
      <t>Sull’eccedenza fino a</t>
    </r>
  </si>
  <si>
    <r>
      <rPr>
        <sz val="6"/>
        <rFont val="Arial"/>
        <family val="2"/>
      </rPr>
      <t>Abitanti 50.000</t>
    </r>
  </si>
  <si>
    <r>
      <rPr>
        <sz val="6"/>
        <rFont val="Arial"/>
        <family val="2"/>
      </rPr>
      <t>Sull’eccedenza</t>
    </r>
  </si>
  <si>
    <r>
      <rPr>
        <sz val="6"/>
        <rFont val="Arial"/>
        <family val="2"/>
      </rPr>
      <t>Qa.0.03</t>
    </r>
  </si>
  <si>
    <r>
      <rPr>
        <sz val="6"/>
        <rFont val="Arial"/>
        <family val="2"/>
      </rPr>
      <t>Pianificazione forestale, paesaggistica, naturalistica ed ambientale</t>
    </r>
  </si>
  <si>
    <r>
      <rPr>
        <sz val="6"/>
        <rFont val="Arial"/>
        <family val="2"/>
      </rPr>
      <t>Qa.0.04</t>
    </r>
  </si>
  <si>
    <r>
      <rPr>
        <sz val="6"/>
        <rFont val="Arial"/>
        <family val="2"/>
      </rPr>
      <t>Piani aziendali agronomici, di concimazione, fertilizzazione, reflui e fitoiatrici</t>
    </r>
  </si>
  <si>
    <r>
      <rPr>
        <sz val="6"/>
        <rFont val="Arial"/>
        <family val="2"/>
      </rPr>
      <t>Qa.0.05</t>
    </r>
  </si>
  <si>
    <r>
      <rPr>
        <sz val="6"/>
        <rFont val="Arial"/>
        <family val="2"/>
      </rPr>
      <t>Programmazione economica, territoriale, locale e rurale</t>
    </r>
  </si>
  <si>
    <r>
      <rPr>
        <sz val="6"/>
        <rFont val="Arial"/>
        <family val="2"/>
      </rPr>
      <t>Qa.0.06</t>
    </r>
  </si>
  <si>
    <t>Piani urbanistici esecutivi, di sviluppo aziendale, di utilizzazione forestale</t>
  </si>
  <si>
    <r>
      <rPr>
        <sz val="6"/>
        <rFont val="Arial"/>
        <family val="2"/>
      </rPr>
      <t>Qa.0.07</t>
    </r>
  </si>
  <si>
    <r>
      <rPr>
        <sz val="6"/>
        <rFont val="Arial"/>
        <family val="2"/>
      </rPr>
      <t>Rilievi e controlli del terreno, analisi geoambientali di risorse e rischi, studi di geologia applicati ai piani urbanistici esecutivi, ambientali e di difesa del suolo</t>
    </r>
  </si>
  <si>
    <r>
      <rPr>
        <sz val="6"/>
        <rFont val="Arial"/>
        <family val="2"/>
      </rPr>
      <t>QaI.01</t>
    </r>
  </si>
  <si>
    <r>
      <rPr>
        <sz val="6"/>
        <rFont val="Arial"/>
        <family val="2"/>
      </rPr>
      <t>Relazione illustrativa</t>
    </r>
  </si>
  <si>
    <r>
      <rPr>
        <sz val="6"/>
        <rFont val="Arial"/>
        <family val="2"/>
      </rPr>
      <t>QaI.02</t>
    </r>
  </si>
  <si>
    <r>
      <rPr>
        <sz val="6"/>
        <rFont val="Arial"/>
        <family val="2"/>
      </rPr>
      <t>Relazione illustrativa, Elaborati progettuali e tecnico economici</t>
    </r>
  </si>
  <si>
    <r>
      <rPr>
        <sz val="6"/>
        <rFont val="Arial"/>
        <family val="2"/>
      </rPr>
      <t>QaI.03</t>
    </r>
  </si>
  <si>
    <r>
      <rPr>
        <sz val="6"/>
        <rFont val="Arial"/>
        <family val="2"/>
      </rPr>
      <t>Supporto al RUP: accertamenti e verifiche preliminari</t>
    </r>
  </si>
  <si>
    <r>
      <rPr>
        <b/>
        <sz val="6"/>
        <rFont val="Arial"/>
        <family val="2"/>
      </rPr>
      <t>a.II) STIME E VALUTAZI ONI</t>
    </r>
  </si>
  <si>
    <r>
      <rPr>
        <sz val="6"/>
        <rFont val="Arial"/>
        <family val="2"/>
      </rPr>
      <t>QaII.01</t>
    </r>
  </si>
  <si>
    <r>
      <rPr>
        <sz val="6"/>
        <rFont val="Arial"/>
        <family val="2"/>
      </rPr>
      <t>Sintetiche, basate su elementi sintetici e globali, vani, metri cubi, etc. (d.P.R. 327/2001)</t>
    </r>
  </si>
  <si>
    <r>
      <rPr>
        <sz val="6"/>
        <rFont val="Arial"/>
        <family val="2"/>
      </rPr>
      <t>QaII.02</t>
    </r>
  </si>
  <si>
    <r>
      <rPr>
        <sz val="6"/>
        <rFont val="Arial"/>
        <family val="2"/>
      </rPr>
      <t>Particolareggiate, complete di criteri di valutazione, relazione motivata, descrizioni, computi e tipi (d.P.R. 327/2001)</t>
    </r>
  </si>
  <si>
    <r>
      <rPr>
        <sz val="6"/>
        <rFont val="Arial"/>
        <family val="2"/>
      </rPr>
      <t>QaII.03</t>
    </r>
  </si>
  <si>
    <r>
      <rPr>
        <sz val="6"/>
        <rFont val="Arial"/>
        <family val="2"/>
      </rPr>
      <t>Analitiche, integrate con specifiche e distinte, sullo stato e valore dei singoli componenti  (d.P.R. 327/2001)</t>
    </r>
  </si>
  <si>
    <r>
      <rPr>
        <b/>
        <sz val="6"/>
        <rFont val="Arial"/>
        <family val="2"/>
      </rPr>
      <t>a.III) RILIEVI STUDI ED ANALISI</t>
    </r>
  </si>
  <si>
    <r>
      <rPr>
        <sz val="6"/>
        <rFont val="Arial"/>
        <family val="2"/>
      </rPr>
      <t>QaIII.01</t>
    </r>
  </si>
  <si>
    <r>
      <rPr>
        <sz val="6"/>
        <rFont val="Arial"/>
        <family val="2"/>
      </rPr>
      <t>Rilievi, studi e classificazioni agronomiche, colturali, delle biomasse e delle attività produttive (d.Lgs 152/2006 – All.VI-VII)</t>
    </r>
  </si>
  <si>
    <r>
      <rPr>
        <sz val="6"/>
        <rFont val="Arial"/>
        <family val="2"/>
      </rPr>
      <t>QaIII.02</t>
    </r>
  </si>
  <si>
    <r>
      <rPr>
        <sz val="6"/>
        <rFont val="Arial"/>
        <family val="2"/>
      </rPr>
      <t>Rilievo botanico e analisi vegetazionali dei popolamenti erbacei ed arborei ed animali (d.Lgs 152/2006 – All.VI-VII)</t>
    </r>
  </si>
  <si>
    <r>
      <rPr>
        <sz val="6"/>
        <rFont val="Arial"/>
        <family val="2"/>
      </rPr>
      <t>QaIII.03</t>
    </r>
  </si>
  <si>
    <r>
      <rPr>
        <sz val="6"/>
        <rFont val="Arial"/>
        <family val="2"/>
      </rPr>
      <t>Elaborazioni, analisi e valutazioni con modelli numerici, software dedicati, (incendi boschivi, diffusione inquinanti, idrologia ed idrogeologia, regimazione delle acque, idraulica, colate di fango e di detriti, esondazioni, aree di pericolo, stabilità dei pendii, filtrazioni, reti ecologiche e dinamiche ecologiche) (d.Lgs 152/2006 – All.VI- VII)</t>
    </r>
  </si>
  <si>
    <r>
      <rPr>
        <sz val="6"/>
        <rFont val="Arial"/>
        <family val="2"/>
      </rPr>
      <t>QaIV.01</t>
    </r>
  </si>
  <si>
    <r>
      <rPr>
        <sz val="6"/>
        <rFont val="Arial"/>
        <family val="2"/>
      </rPr>
      <t>Piani economici, aziendali, business plan e di investimento</t>
    </r>
  </si>
  <si>
    <t>VIABILITÀ</t>
  </si>
  <si>
    <r>
      <rPr>
        <b/>
        <sz val="6"/>
        <rFont val="Arial"/>
        <family val="2"/>
      </rPr>
      <t>TERRITORIO E URBANISTICA</t>
    </r>
  </si>
  <si>
    <r>
      <rPr>
        <b/>
        <sz val="6"/>
        <rFont val="Arial"/>
        <family val="2"/>
      </rPr>
      <t>S.01 S.03</t>
    </r>
  </si>
  <si>
    <r>
      <rPr>
        <b/>
        <sz val="6"/>
        <rFont val="Arial"/>
        <family val="2"/>
      </rPr>
      <t>S.02 S.04 S.05 S.06</t>
    </r>
  </si>
  <si>
    <r>
      <rPr>
        <sz val="6"/>
        <rFont val="Arial"/>
        <family val="2"/>
      </rPr>
      <t>QbI.01</t>
    </r>
  </si>
  <si>
    <r>
      <rPr>
        <sz val="6"/>
        <rFont val="Arial"/>
        <family val="2"/>
      </rPr>
      <t>Relazioni, planimetrie, elaborati grafici</t>
    </r>
  </si>
  <si>
    <r>
      <rPr>
        <sz val="6"/>
        <rFont val="Arial"/>
        <family val="2"/>
      </rPr>
      <t>QbI.02</t>
    </r>
  </si>
  <si>
    <r>
      <rPr>
        <sz val="6"/>
        <rFont val="Arial"/>
        <family val="2"/>
      </rPr>
      <t>Calcolo sommario spesa, quadro economico di progetto</t>
    </r>
  </si>
  <si>
    <r>
      <rPr>
        <sz val="6"/>
        <rFont val="Arial"/>
        <family val="2"/>
      </rPr>
      <t>QbI.03</t>
    </r>
  </si>
  <si>
    <r>
      <rPr>
        <sz val="6"/>
        <rFont val="Arial"/>
        <family val="2"/>
      </rPr>
      <t>Piano particellare preliminare delle aree o rilievo di massima degli immobili</t>
    </r>
  </si>
  <si>
    <r>
      <rPr>
        <sz val="6"/>
        <rFont val="Arial"/>
        <family val="2"/>
      </rPr>
      <t>QbI.04</t>
    </r>
  </si>
  <si>
    <t>Piano economico e finanziario di massima  (3)</t>
  </si>
  <si>
    <r>
      <rPr>
        <sz val="6"/>
        <rFont val="Arial"/>
        <family val="2"/>
      </rPr>
      <t>QbI.05</t>
    </r>
  </si>
  <si>
    <t>Capitolato speciale descrittivo e prestazionale, schema di contratto  (4)</t>
  </si>
  <si>
    <r>
      <rPr>
        <sz val="6"/>
        <rFont val="Arial"/>
        <family val="2"/>
      </rPr>
      <t>QbI.06</t>
    </r>
  </si>
  <si>
    <r>
      <rPr>
        <sz val="6"/>
        <rFont val="Arial"/>
        <family val="2"/>
      </rPr>
      <t>Relazione geotecnica</t>
    </r>
  </si>
  <si>
    <r>
      <rPr>
        <sz val="6"/>
        <rFont val="Arial"/>
        <family val="2"/>
      </rPr>
      <t>QbI.07</t>
    </r>
  </si>
  <si>
    <r>
      <rPr>
        <sz val="6"/>
        <rFont val="Arial"/>
        <family val="2"/>
      </rPr>
      <t>Relazione idrologica</t>
    </r>
  </si>
  <si>
    <r>
      <rPr>
        <sz val="6"/>
        <rFont val="Arial"/>
        <family val="2"/>
      </rPr>
      <t>QbI.08</t>
    </r>
  </si>
  <si>
    <r>
      <rPr>
        <sz val="6"/>
        <rFont val="Arial"/>
        <family val="2"/>
      </rPr>
      <t>Relazione idraulica</t>
    </r>
  </si>
  <si>
    <r>
      <rPr>
        <sz val="6"/>
        <rFont val="Arial"/>
        <family val="2"/>
      </rPr>
      <t>QbI.09</t>
    </r>
  </si>
  <si>
    <r>
      <rPr>
        <sz val="6"/>
        <rFont val="Arial"/>
        <family val="2"/>
      </rPr>
      <t>Relazione sismica e sulle strutture</t>
    </r>
  </si>
  <si>
    <r>
      <rPr>
        <sz val="6"/>
        <rFont val="Arial"/>
        <family val="2"/>
      </rPr>
      <t>QbI.10</t>
    </r>
  </si>
  <si>
    <r>
      <rPr>
        <sz val="6"/>
        <rFont val="Arial"/>
        <family val="2"/>
      </rPr>
      <t>Relazione archeologica</t>
    </r>
  </si>
  <si>
    <r>
      <rPr>
        <sz val="6"/>
        <rFont val="Arial"/>
        <family val="2"/>
      </rPr>
      <t>QbI.11</t>
    </r>
  </si>
  <si>
    <t>Relazione  geologica (5)</t>
  </si>
  <si>
    <r>
      <rPr>
        <sz val="6"/>
        <rFont val="Arial"/>
        <family val="2"/>
      </rPr>
      <t>QbI.12</t>
    </r>
  </si>
  <si>
    <r>
      <rPr>
        <sz val="6"/>
        <rFont val="Arial"/>
        <family val="2"/>
      </rPr>
      <t>Progettazione integrale e coordinata - Integrazione delle prestazioni specialistiche</t>
    </r>
  </si>
  <si>
    <r>
      <rPr>
        <sz val="6"/>
        <rFont val="Arial"/>
        <family val="2"/>
      </rPr>
      <t>QbI.13</t>
    </r>
  </si>
  <si>
    <r>
      <rPr>
        <sz val="6"/>
        <rFont val="Arial"/>
        <family val="2"/>
      </rPr>
      <t>Studio di inserimento urbanistico</t>
    </r>
  </si>
  <si>
    <r>
      <rPr>
        <sz val="6"/>
        <rFont val="Arial"/>
        <family val="2"/>
      </rPr>
      <t>QbI.14</t>
    </r>
  </si>
  <si>
    <t>Relazione tecnica sullo stato di consistenza degli immobili da ristrutturare (6)</t>
  </si>
  <si>
    <r>
      <rPr>
        <sz val="6"/>
        <rFont val="Arial"/>
        <family val="2"/>
      </rPr>
      <t>QbI.15</t>
    </r>
  </si>
  <si>
    <r>
      <rPr>
        <sz val="6"/>
        <rFont val="Arial"/>
        <family val="2"/>
      </rPr>
      <t>Prime indicazioni di progettazione antincendio (d.m. 6/02/1982)</t>
    </r>
  </si>
  <si>
    <r>
      <rPr>
        <sz val="6"/>
        <rFont val="Arial"/>
        <family val="2"/>
      </rPr>
      <t>QbI.16</t>
    </r>
  </si>
  <si>
    <r>
      <rPr>
        <sz val="6"/>
        <rFont val="Arial"/>
        <family val="2"/>
      </rPr>
      <t>Prime indicazioni e prescrizioni per la stesura dei Piani di Sicurezza</t>
    </r>
  </si>
  <si>
    <r>
      <rPr>
        <sz val="6"/>
        <rFont val="Arial"/>
        <family val="2"/>
      </rPr>
      <t>QbI.17</t>
    </r>
  </si>
  <si>
    <r>
      <rPr>
        <sz val="6"/>
        <rFont val="Arial"/>
        <family val="2"/>
      </rPr>
      <t>Studi di prefattibilità ambientale</t>
    </r>
  </si>
  <si>
    <r>
      <rPr>
        <sz val="6"/>
        <rFont val="Arial"/>
        <family val="2"/>
      </rPr>
      <t>QbI.18</t>
    </r>
  </si>
  <si>
    <r>
      <rPr>
        <sz val="6"/>
        <rFont val="Arial"/>
        <family val="2"/>
      </rPr>
      <t>Piano di monitoraggio ambientale</t>
    </r>
  </si>
  <si>
    <r>
      <rPr>
        <sz val="6"/>
        <rFont val="Arial"/>
        <family val="2"/>
      </rPr>
      <t>QbI.19</t>
    </r>
  </si>
  <si>
    <r>
      <rPr>
        <sz val="6"/>
        <rFont val="Arial"/>
        <family val="2"/>
      </rPr>
      <t>Supporto al RUP: supervisione e coordinamento della progettazione preliminare</t>
    </r>
  </si>
  <si>
    <r>
      <rPr>
        <sz val="6"/>
        <rFont val="Arial"/>
        <family val="2"/>
      </rPr>
      <t>QbI.20</t>
    </r>
  </si>
  <si>
    <r>
      <rPr>
        <sz val="6"/>
        <rFont val="Arial"/>
        <family val="2"/>
      </rPr>
      <t>Supporto al RUP: verifica della progettazione preliminare</t>
    </r>
  </si>
  <si>
    <r>
      <rPr>
        <sz val="6"/>
        <rFont val="Arial"/>
        <family val="2"/>
      </rPr>
      <t>3     Prestazione richiesta in presenza di affidamento di concessione per lavori pubblici</t>
    </r>
  </si>
  <si>
    <r>
      <rPr>
        <sz val="6"/>
        <rFont val="Arial"/>
        <family val="2"/>
      </rPr>
      <t>4     Prestazione richiesta in caso di progetto posto a base di gara ai sensi dell’art.53, comma 2, lettera c) del D.Lgs 12 aprile 2006, n.163 e ss.mm.ii. o di una concessione di lavori pubblici</t>
    </r>
  </si>
  <si>
    <r>
      <rPr>
        <sz val="6"/>
        <rFont val="Arial"/>
        <family val="2"/>
      </rPr>
      <t>5     Per i valori intermedi si opera per interpolazione lineare</t>
    </r>
  </si>
  <si>
    <r>
      <rPr>
        <sz val="6"/>
        <rFont val="Arial"/>
        <family val="2"/>
      </rPr>
      <t>6     Prestazione richiesta in caso di progetto posto a base di gara o di una concessione di lavori pubblici</t>
    </r>
  </si>
  <si>
    <t>(2) Nel  caso  di  prestazioni  relative  alla  pianificazione  e  programmazione  di  tipo  generale  il  Valore  dell’opera  è  determinato  sulla  base  del  Prodotto  Interno  Lordo  complessivo  relativo  al  contesto  territoriale  interessato;  nel  caso  di  prestazioni  relative  alla pianificazione  e  programmazione  di  tipo  esecutivo  il  Valore  dell’opera  è  determinato  sulla  base  del  valore  delle  volumetrie  esistenti  e  di  progetto  o  per  la  Produzione  Lorda  Vendibile  aziendale  nel  caso  della  categoria  “paesaggio,  ambiente, naturalizzazione, agroalimentare, zootecnica, ruralità, foreste”.</t>
  </si>
  <si>
    <t>TAVOLA Z-2 “PRESTAZIONI E PARAMETRI (Q) DI INCIDENZA”</t>
  </si>
  <si>
    <r>
      <rPr>
        <b/>
        <sz val="8"/>
        <rFont val="Arial"/>
        <family val="2"/>
      </rPr>
      <t>a.0) PIANIFICAZIONE E PROGRAMMAZIONE (2)</t>
    </r>
    <r>
      <rPr>
        <vertAlign val="superscript"/>
        <sz val="8"/>
        <rFont val="Arial"/>
        <family val="2"/>
      </rPr>
      <t xml:space="preserve">
</t>
    </r>
    <r>
      <rPr>
        <sz val="8"/>
        <rFont val="Arial"/>
        <family val="2"/>
      </rPr>
      <t xml:space="preserve">L. 17.08.42 n 1150
</t>
    </r>
  </si>
  <si>
    <t>a.I) STUDI DI FATTIBILITA’</t>
  </si>
  <si>
    <r>
      <rPr>
        <b/>
        <sz val="6"/>
        <rFont val="Arial"/>
        <family val="2"/>
      </rPr>
      <t xml:space="preserve">a.IV) PIANI
</t>
    </r>
    <r>
      <rPr>
        <b/>
        <sz val="6"/>
        <rFont val="Arial"/>
        <family val="2"/>
      </rPr>
      <t>ECONOMICI</t>
    </r>
  </si>
  <si>
    <t>b.I) PROGETTAZIONE PRELIMINARE</t>
  </si>
  <si>
    <r>
      <rPr>
        <b/>
        <sz val="6"/>
        <rFont val="Arial"/>
        <family val="2"/>
      </rPr>
      <t>A</t>
    </r>
  </si>
  <si>
    <r>
      <rPr>
        <b/>
        <sz val="6"/>
        <rFont val="Arial"/>
        <family val="2"/>
      </rPr>
      <t>B</t>
    </r>
  </si>
  <si>
    <r>
      <rPr>
        <sz val="6"/>
        <rFont val="Arial"/>
        <family val="2"/>
      </rPr>
      <t>QbII.01</t>
    </r>
  </si>
  <si>
    <r>
      <rPr>
        <sz val="6"/>
        <rFont val="Arial"/>
        <family val="2"/>
      </rPr>
      <t>Relazioni generale e tecniche, Elaborati grafici, Calcolo delle strutture e degli impianti, eventuali Relazione sulla risoluzione delle interferenze e Relazione sulla gestione materie</t>
    </r>
  </si>
  <si>
    <r>
      <rPr>
        <sz val="6"/>
        <rFont val="Arial"/>
        <family val="2"/>
      </rPr>
      <t>QbII.02</t>
    </r>
  </si>
  <si>
    <r>
      <rPr>
        <sz val="6"/>
        <rFont val="Arial"/>
        <family val="2"/>
      </rPr>
      <t>Rilievi dei manufatti</t>
    </r>
  </si>
  <si>
    <r>
      <rPr>
        <sz val="6"/>
        <rFont val="Arial"/>
        <family val="2"/>
      </rPr>
      <t>QbII.03</t>
    </r>
  </si>
  <si>
    <r>
      <rPr>
        <sz val="6"/>
        <rFont val="Arial"/>
        <family val="2"/>
      </rPr>
      <t>Disciplinare descrittivo e prestazionale</t>
    </r>
  </si>
  <si>
    <r>
      <rPr>
        <sz val="6"/>
        <rFont val="Arial"/>
        <family val="2"/>
      </rPr>
      <t>QbII.04</t>
    </r>
  </si>
  <si>
    <r>
      <rPr>
        <sz val="6"/>
        <rFont val="Arial"/>
        <family val="2"/>
      </rPr>
      <t>Piano particellare d’esproprio</t>
    </r>
  </si>
  <si>
    <r>
      <rPr>
        <sz val="6"/>
        <rFont val="Arial"/>
        <family val="2"/>
      </rPr>
      <t>QbII.05</t>
    </r>
  </si>
  <si>
    <r>
      <rPr>
        <sz val="6"/>
        <rFont val="Arial"/>
        <family val="2"/>
      </rPr>
      <t>Elenco prezzi unitari ed eventuali analisi, Computo metrico estimativo, Quadro economico</t>
    </r>
  </si>
  <si>
    <r>
      <rPr>
        <sz val="6"/>
        <rFont val="Arial"/>
        <family val="2"/>
      </rPr>
      <t>QbII.06</t>
    </r>
  </si>
  <si>
    <r>
      <rPr>
        <sz val="6"/>
        <rFont val="Arial"/>
        <family val="2"/>
      </rPr>
      <t>QbII.07</t>
    </r>
  </si>
  <si>
    <r>
      <rPr>
        <sz val="6"/>
        <rFont val="Arial"/>
        <family val="2"/>
      </rPr>
      <t>Rilievi planoaltimetrici</t>
    </r>
  </si>
  <si>
    <r>
      <rPr>
        <sz val="6"/>
        <rFont val="Arial"/>
        <family val="2"/>
      </rPr>
      <t>QbII.08</t>
    </r>
  </si>
  <si>
    <t>Schema di contratto, Capitolato speciale d'appalto (7)</t>
  </si>
  <si>
    <r>
      <rPr>
        <sz val="6"/>
        <rFont val="Arial"/>
        <family val="2"/>
      </rPr>
      <t>QbII.09</t>
    </r>
  </si>
  <si>
    <r>
      <rPr>
        <sz val="6"/>
        <rFont val="Arial"/>
        <family val="2"/>
      </rPr>
      <t>QbII.10</t>
    </r>
  </si>
  <si>
    <r>
      <rPr>
        <sz val="6"/>
        <rFont val="Arial"/>
        <family val="2"/>
      </rPr>
      <t>QbII.11</t>
    </r>
  </si>
  <si>
    <r>
      <rPr>
        <sz val="6"/>
        <rFont val="Arial"/>
        <family val="2"/>
      </rPr>
      <t>QbII.12</t>
    </r>
  </si>
  <si>
    <r>
      <rPr>
        <sz val="6"/>
        <rFont val="Arial"/>
        <family val="2"/>
      </rPr>
      <t>QbII.13</t>
    </r>
  </si>
  <si>
    <t>Relazione geologica (8)</t>
  </si>
  <si>
    <r>
      <rPr>
        <sz val="6"/>
        <rFont val="Arial"/>
        <family val="2"/>
      </rPr>
      <t>QbII.14</t>
    </r>
  </si>
  <si>
    <r>
      <rPr>
        <sz val="6"/>
        <rFont val="Arial"/>
        <family val="2"/>
      </rPr>
      <t>Analisi storico critica e relazione sulle strutture esistenti</t>
    </r>
  </si>
  <si>
    <r>
      <rPr>
        <sz val="6"/>
        <rFont val="Arial"/>
        <family val="2"/>
      </rPr>
      <t>QbII.15</t>
    </r>
  </si>
  <si>
    <r>
      <rPr>
        <sz val="6"/>
        <rFont val="Arial"/>
        <family val="2"/>
      </rPr>
      <t>Relazione sulle indagini dei materiali e delle strutture per edifici esistenti</t>
    </r>
  </si>
  <si>
    <r>
      <rPr>
        <sz val="6"/>
        <rFont val="Arial"/>
        <family val="2"/>
      </rPr>
      <t>QbII.16</t>
    </r>
  </si>
  <si>
    <r>
      <rPr>
        <sz val="6"/>
        <rFont val="Arial"/>
        <family val="2"/>
      </rPr>
      <t>Verifica sismica delle strutture esistenti e individuazione delle carenze strutturali</t>
    </r>
  </si>
  <si>
    <r>
      <rPr>
        <sz val="6"/>
        <rFont val="Arial"/>
        <family val="2"/>
      </rPr>
      <t>QbII.17</t>
    </r>
  </si>
  <si>
    <r>
      <rPr>
        <sz val="6"/>
        <rFont val="Arial"/>
        <family val="2"/>
      </rPr>
      <t>QbII.18</t>
    </r>
  </si>
  <si>
    <r>
      <rPr>
        <sz val="6"/>
        <rFont val="Arial"/>
        <family val="2"/>
      </rPr>
      <t>Elaborati di  progettazione antincendio (d.m. 16/02/1982)</t>
    </r>
  </si>
  <si>
    <r>
      <rPr>
        <sz val="6"/>
        <rFont val="Arial"/>
        <family val="2"/>
      </rPr>
      <t>QbII.19</t>
    </r>
  </si>
  <si>
    <r>
      <rPr>
        <sz val="6"/>
        <rFont val="Arial"/>
        <family val="2"/>
      </rPr>
      <t>Relazione paesaggistica (d.lgs. 42/2004)</t>
    </r>
  </si>
  <si>
    <r>
      <rPr>
        <sz val="6"/>
        <rFont val="Arial"/>
        <family val="2"/>
      </rPr>
      <t>QbII.20</t>
    </r>
  </si>
  <si>
    <r>
      <rPr>
        <sz val="6"/>
        <rFont val="Arial"/>
        <family val="2"/>
      </rPr>
      <t>Elaborati e relazioni per requisiti acustici (Legge 447/95-d.p.c.m. 512/97)</t>
    </r>
  </si>
  <si>
    <r>
      <rPr>
        <sz val="6"/>
        <rFont val="Arial"/>
        <family val="2"/>
      </rPr>
      <t>QbII.21</t>
    </r>
  </si>
  <si>
    <r>
      <rPr>
        <sz val="6"/>
        <rFont val="Arial"/>
        <family val="2"/>
      </rPr>
      <t>Relazione energetica (ex Legge 10/91 e s.m.i.)</t>
    </r>
  </si>
  <si>
    <r>
      <rPr>
        <sz val="6"/>
        <rFont val="Arial"/>
        <family val="2"/>
      </rPr>
      <t>QbII.22</t>
    </r>
  </si>
  <si>
    <r>
      <rPr>
        <sz val="6"/>
        <rFont val="Arial"/>
        <family val="2"/>
      </rPr>
      <t>Diagnosi energetica (ex Legge 10/91 e s.m.i.) degli edifici esistenti, esclusi i rilievi e le indagini</t>
    </r>
  </si>
  <si>
    <r>
      <rPr>
        <sz val="6"/>
        <rFont val="Arial"/>
        <family val="2"/>
      </rPr>
      <t>QbII.23</t>
    </r>
  </si>
  <si>
    <r>
      <rPr>
        <sz val="6"/>
        <rFont val="Arial"/>
        <family val="2"/>
      </rPr>
      <t>Aggiornamento delle prime indicazioni e prescrizioni per la redazione del PSC</t>
    </r>
  </si>
  <si>
    <r>
      <rPr>
        <sz val="6"/>
        <rFont val="Arial"/>
        <family val="2"/>
      </rPr>
      <t>QbII.24</t>
    </r>
  </si>
  <si>
    <r>
      <rPr>
        <sz val="6"/>
        <rFont val="Arial"/>
        <family val="2"/>
      </rPr>
      <t>Studio di impatto ambientale o di fattibilità ambientale (VIA-VAS- AIA) –</t>
    </r>
  </si>
  <si>
    <r>
      <rPr>
        <sz val="6"/>
        <rFont val="Arial"/>
        <family val="2"/>
      </rPr>
      <t>QbII.25</t>
    </r>
  </si>
  <si>
    <r>
      <rPr>
        <sz val="6"/>
        <rFont val="Arial"/>
        <family val="2"/>
      </rPr>
      <t>QbII.26</t>
    </r>
  </si>
  <si>
    <r>
      <rPr>
        <sz val="6"/>
        <rFont val="Arial"/>
        <family val="2"/>
      </rPr>
      <t>Supporto al RUP: supervisione e coordinamento della prog. def.</t>
    </r>
  </si>
  <si>
    <r>
      <rPr>
        <sz val="6"/>
        <rFont val="Arial"/>
        <family val="2"/>
      </rPr>
      <t>QbII.27</t>
    </r>
  </si>
  <si>
    <r>
      <rPr>
        <sz val="6"/>
        <rFont val="Arial"/>
        <family val="2"/>
      </rPr>
      <t>Supporto RUP: verifica della prog. def.</t>
    </r>
  </si>
  <si>
    <t>(7) Prestazione richiesta in caso di progetto posto a base di gara</t>
  </si>
  <si>
    <t>(8) Per i valori intermedi si opera per interpolazione lineare</t>
  </si>
  <si>
    <t>b.II) PROGETTAZIONE DEFINITIVA</t>
  </si>
  <si>
    <r>
      <rPr>
        <sz val="6"/>
        <rFont val="Arial"/>
        <family val="2"/>
      </rPr>
      <t>QbIII.01</t>
    </r>
  </si>
  <si>
    <r>
      <rPr>
        <sz val="6"/>
        <rFont val="Arial"/>
        <family val="2"/>
      </rPr>
      <t>Relazione generale e specialistiche, Elaborati grafici, Calcoli esecutivi</t>
    </r>
  </si>
  <si>
    <r>
      <rPr>
        <sz val="6"/>
        <rFont val="Arial"/>
        <family val="2"/>
      </rPr>
      <t>QbIII.02</t>
    </r>
  </si>
  <si>
    <r>
      <rPr>
        <sz val="6"/>
        <rFont val="Arial"/>
        <family val="2"/>
      </rPr>
      <t>Particolari costruttivi e decorativi</t>
    </r>
  </si>
  <si>
    <r>
      <rPr>
        <sz val="6"/>
        <rFont val="Arial"/>
        <family val="2"/>
      </rPr>
      <t>QbIII.03</t>
    </r>
  </si>
  <si>
    <r>
      <rPr>
        <sz val="6"/>
        <rFont val="Arial"/>
        <family val="2"/>
      </rPr>
      <t>Computo  metrico  estimativo,  Quadro  economico,  Elenco  prezzi  e  eventuale  analisi,  Quadro dell'incidenza percentuale della quantità di manodopera</t>
    </r>
  </si>
  <si>
    <r>
      <rPr>
        <sz val="6"/>
        <rFont val="Arial"/>
        <family val="2"/>
      </rPr>
      <t>QbIII.04</t>
    </r>
  </si>
  <si>
    <r>
      <rPr>
        <sz val="6"/>
        <rFont val="Arial"/>
        <family val="2"/>
      </rPr>
      <t>Schema di contratto, capitolato speciale d'appalto, cronoprogramma</t>
    </r>
  </si>
  <si>
    <r>
      <rPr>
        <sz val="6"/>
        <rFont val="Arial"/>
        <family val="2"/>
      </rPr>
      <t>QbIII.05</t>
    </r>
  </si>
  <si>
    <r>
      <rPr>
        <sz val="6"/>
        <rFont val="Arial"/>
        <family val="2"/>
      </rPr>
      <t>Piano di manutenzione dell'opera</t>
    </r>
  </si>
  <si>
    <r>
      <rPr>
        <sz val="6"/>
        <rFont val="Arial"/>
        <family val="2"/>
      </rPr>
      <t>QbIII.06</t>
    </r>
  </si>
  <si>
    <r>
      <rPr>
        <sz val="6"/>
        <rFont val="Arial"/>
        <family val="2"/>
      </rPr>
      <t>QbIII.07</t>
    </r>
  </si>
  <si>
    <r>
      <rPr>
        <sz val="6"/>
        <rFont val="Arial"/>
        <family val="2"/>
      </rPr>
      <t>Piano di Sicurezza e Coordinamento</t>
    </r>
  </si>
  <si>
    <r>
      <rPr>
        <sz val="6"/>
        <rFont val="Arial"/>
        <family val="2"/>
      </rPr>
      <t>QbIII.08</t>
    </r>
  </si>
  <si>
    <r>
      <rPr>
        <sz val="6"/>
        <rFont val="Arial"/>
        <family val="2"/>
      </rPr>
      <t>Supporto al RUP: per la supervisione e coordinamento della progettazione esecutiva</t>
    </r>
  </si>
  <si>
    <r>
      <rPr>
        <sz val="6"/>
        <rFont val="Arial"/>
        <family val="2"/>
      </rPr>
      <t>QbIII.09</t>
    </r>
  </si>
  <si>
    <r>
      <rPr>
        <sz val="6"/>
        <rFont val="Arial"/>
        <family val="2"/>
      </rPr>
      <t>Supporto al RUP: per la verifica della progettazione esecutiva</t>
    </r>
  </si>
  <si>
    <r>
      <rPr>
        <sz val="6"/>
        <rFont val="Arial"/>
        <family val="2"/>
      </rPr>
      <t>QbIII.10</t>
    </r>
  </si>
  <si>
    <r>
      <rPr>
        <sz val="6"/>
        <rFont val="Arial"/>
        <family val="2"/>
      </rPr>
      <t>Supporto al RUP: per la  programmazione e progettazione appalto</t>
    </r>
  </si>
  <si>
    <r>
      <rPr>
        <sz val="6"/>
        <rFont val="Arial"/>
        <family val="2"/>
      </rPr>
      <t>QbIII.11</t>
    </r>
  </si>
  <si>
    <r>
      <rPr>
        <sz val="6"/>
        <rFont val="Arial"/>
        <family val="2"/>
      </rPr>
      <t>Supporto al RUP: per la validazione del progetto</t>
    </r>
  </si>
  <si>
    <t>b.III) PROGETTAZIONE ESECUTIVA</t>
  </si>
  <si>
    <r>
      <rPr>
        <sz val="6"/>
        <rFont val="Arial"/>
        <family val="2"/>
      </rPr>
      <t>QcI.01</t>
    </r>
  </si>
  <si>
    <r>
      <rPr>
        <sz val="6"/>
        <rFont val="Arial"/>
        <family val="2"/>
      </rPr>
      <t>Direzione lavori, assistenza al collaudo, prove di accettazione</t>
    </r>
  </si>
  <si>
    <r>
      <rPr>
        <sz val="6"/>
        <rFont val="Arial"/>
        <family val="2"/>
      </rPr>
      <t>QcI.02</t>
    </r>
  </si>
  <si>
    <r>
      <rPr>
        <sz val="6"/>
        <rFont val="Arial"/>
        <family val="2"/>
      </rPr>
      <t>Liquidazione (art.194, comma 1, d.P.R. 207/10)-Rendicontazioni e liquidazione tecnico contabile</t>
    </r>
  </si>
  <si>
    <r>
      <rPr>
        <sz val="6"/>
        <rFont val="Arial"/>
        <family val="2"/>
      </rPr>
      <t>QcI.03</t>
    </r>
  </si>
  <si>
    <r>
      <rPr>
        <sz val="6"/>
        <rFont val="Arial"/>
        <family val="2"/>
      </rPr>
      <t>Controllo aggiornamento elaborati di progetto, aggiornamento dei manuali d'uso e manutenzione</t>
    </r>
  </si>
  <si>
    <r>
      <rPr>
        <sz val="6"/>
        <rFont val="Arial"/>
        <family val="2"/>
      </rPr>
      <t>QcI.04</t>
    </r>
  </si>
  <si>
    <r>
      <rPr>
        <sz val="6"/>
        <rFont val="Arial"/>
        <family val="2"/>
      </rPr>
      <t>Coordinamento e supervisione dell'ufficio di direzione lavori</t>
    </r>
  </si>
  <si>
    <r>
      <rPr>
        <sz val="6"/>
        <rFont val="Arial"/>
        <family val="2"/>
      </rPr>
      <t>QcI.05</t>
    </r>
  </si>
  <si>
    <r>
      <rPr>
        <sz val="6"/>
        <rFont val="Arial"/>
        <family val="2"/>
      </rPr>
      <t>Ufficio della direzione lavori, per ogni addetto con qualifica di direttore operativo</t>
    </r>
  </si>
  <si>
    <r>
      <rPr>
        <sz val="6"/>
        <rFont val="Arial"/>
        <family val="2"/>
      </rPr>
      <t>QcI.05.0 1</t>
    </r>
  </si>
  <si>
    <t>Ufficio della direzione lavori, per ogni addetto con qualifica
di direttore operativo “GEOLOGO” (9)</t>
  </si>
  <si>
    <r>
      <rPr>
        <sz val="6"/>
        <rFont val="Arial"/>
        <family val="2"/>
      </rPr>
      <t>QcI.06</t>
    </r>
  </si>
  <si>
    <r>
      <rPr>
        <sz val="6"/>
        <rFont val="Arial"/>
        <family val="2"/>
      </rPr>
      <t>Ufficio della direzione lavori, per ogni addetto con qualifica di ispettore di cantiere</t>
    </r>
  </si>
  <si>
    <r>
      <rPr>
        <sz val="6"/>
        <rFont val="Arial"/>
        <family val="2"/>
      </rPr>
      <t>QcI.07</t>
    </r>
  </si>
  <si>
    <t>Variante delle quantità del progetto in corso d'opera (10)</t>
  </si>
  <si>
    <r>
      <rPr>
        <sz val="6"/>
        <rFont val="Arial"/>
        <family val="2"/>
      </rPr>
      <t>QcI.08</t>
    </r>
  </si>
  <si>
    <t>Variante del progetto  in corso d'opera (11)</t>
  </si>
  <si>
    <r>
      <rPr>
        <sz val="6"/>
        <rFont val="Arial"/>
        <family val="2"/>
      </rPr>
      <t>QcI.09</t>
    </r>
  </si>
  <si>
    <r>
      <rPr>
        <sz val="6"/>
        <rFont val="Arial"/>
        <family val="2"/>
      </rPr>
      <t>Contabilità dei lavori a misura</t>
    </r>
  </si>
  <si>
    <r>
      <rPr>
        <sz val="6"/>
        <rFont val="Arial"/>
        <family val="2"/>
      </rPr>
      <t>QcI.10</t>
    </r>
  </si>
  <si>
    <r>
      <rPr>
        <sz val="6"/>
        <rFont val="Arial"/>
        <family val="2"/>
      </rPr>
      <t>Contabilità dei lavori a corpo</t>
    </r>
  </si>
  <si>
    <r>
      <rPr>
        <sz val="6"/>
        <rFont val="Arial"/>
        <family val="2"/>
      </rPr>
      <t>QcI.11</t>
    </r>
  </si>
  <si>
    <r>
      <rPr>
        <sz val="6"/>
        <rFont val="Arial"/>
        <family val="2"/>
      </rPr>
      <t>Certificato di regolare esecuzione</t>
    </r>
  </si>
  <si>
    <r>
      <rPr>
        <sz val="6"/>
        <rFont val="Arial"/>
        <family val="2"/>
      </rPr>
      <t>QcI.12</t>
    </r>
  </si>
  <si>
    <r>
      <rPr>
        <sz val="6"/>
        <rFont val="Arial"/>
        <family val="2"/>
      </rPr>
      <t>Coordinamento della sicurezza in esecuzione</t>
    </r>
  </si>
  <si>
    <r>
      <rPr>
        <sz val="6"/>
        <rFont val="Arial"/>
        <family val="2"/>
      </rPr>
      <t>QcI.13</t>
    </r>
  </si>
  <si>
    <r>
      <rPr>
        <sz val="6"/>
        <rFont val="Arial"/>
        <family val="2"/>
      </rPr>
      <t>Supporto al RUP: per la supervisione e coordinamento della D.L. e della C.S.E.</t>
    </r>
  </si>
  <si>
    <t>(9) Per i valori intermedi si opera per interpolazione lineare</t>
  </si>
  <si>
    <t>(10) Da applicarsi sulla somma dei valori assoluti delle quantità in più ed in meno del quadro di raffronto.</t>
  </si>
  <si>
    <t>(11) Da applicarsi sugli importi lordi delle opere di nuova progettazione, in aggiunta ai corrispettivi di cui alla prestazione precedente.</t>
  </si>
  <si>
    <t>DIREZIONE DELL'ESECUZIONE</t>
  </si>
  <si>
    <t>C.I) ESECUZIONE DEI LAVORI</t>
  </si>
  <si>
    <t>d.I) 
VERIFICHE E COLLAUDI</t>
  </si>
  <si>
    <r>
      <rPr>
        <sz val="6"/>
        <rFont val="Arial"/>
        <family val="2"/>
      </rPr>
      <t>QdI.01</t>
    </r>
  </si>
  <si>
    <r>
      <rPr>
        <sz val="6"/>
        <rFont val="Arial"/>
        <family val="2"/>
      </rPr>
      <t>Collaudo tecnico amministrativo</t>
    </r>
    <r>
      <rPr>
        <vertAlign val="superscript"/>
        <sz val="4"/>
        <rFont val="Arial"/>
        <family val="2"/>
      </rPr>
      <t xml:space="preserve"> (12)</t>
    </r>
  </si>
  <si>
    <r>
      <rPr>
        <sz val="6"/>
        <rFont val="Arial"/>
        <family val="2"/>
      </rPr>
      <t>QdI.02</t>
    </r>
  </si>
  <si>
    <r>
      <rPr>
        <sz val="6"/>
        <rFont val="Arial"/>
        <family val="2"/>
      </rPr>
      <t>Revisione tecnico contabile (Parte II, Titolo X, d.P.R. 207/10)</t>
    </r>
  </si>
  <si>
    <r>
      <rPr>
        <sz val="6"/>
        <rFont val="Arial"/>
        <family val="2"/>
      </rPr>
      <t>QdI.03</t>
    </r>
  </si>
  <si>
    <r>
      <rPr>
        <sz val="6"/>
        <rFont val="Arial"/>
        <family val="2"/>
      </rPr>
      <t>Collaudo statico (Capitolo 9, d.m. 14/01/2008)</t>
    </r>
  </si>
  <si>
    <r>
      <rPr>
        <sz val="6"/>
        <rFont val="Arial"/>
        <family val="2"/>
      </rPr>
      <t>QdI.04</t>
    </r>
  </si>
  <si>
    <r>
      <rPr>
        <sz val="6"/>
        <rFont val="Arial"/>
        <family val="2"/>
      </rPr>
      <t>Collaudo tecnico funzionale degli impianti (d.m. 22/01/2008 n°37)</t>
    </r>
  </si>
  <si>
    <r>
      <rPr>
        <sz val="6"/>
        <rFont val="Arial"/>
        <family val="2"/>
      </rPr>
      <t>QdI.05</t>
    </r>
  </si>
  <si>
    <t>Attestato di certificazione energetica (art.6 d.lgs. 311/2006)esclusa diagnosi energetica (13)</t>
  </si>
  <si>
    <t>e.I) 
MONITORAGGI</t>
  </si>
  <si>
    <r>
      <rPr>
        <sz val="6"/>
        <rFont val="Arial"/>
        <family val="2"/>
      </rPr>
      <t>QeI.01</t>
    </r>
  </si>
  <si>
    <r>
      <rPr>
        <sz val="6"/>
        <rFont val="Arial"/>
        <family val="2"/>
      </rPr>
      <t>Monitoraggi ambientali, naturalistici, fitoiatrici, faunistici, agronomici, zootecnici (artt. 18,28 Parte III All.1-All. 7 d.Lgs.152/2006)</t>
    </r>
  </si>
  <si>
    <r>
      <rPr>
        <sz val="6"/>
        <rFont val="Arial"/>
        <family val="2"/>
      </rPr>
      <t>QeI.02</t>
    </r>
  </si>
  <si>
    <r>
      <rPr>
        <sz val="6"/>
        <rFont val="Arial"/>
        <family val="2"/>
      </rPr>
      <t>Ricerche agricole e/o agro-industriali, nelle bioenergie, all'innovazione e sviluppo dei settori di competenza, la statistica, le ricerche di mercato, le attività relative agli assetti societari, alla cooperazione ed all'aggregazione di reti di impresa nel settore agricolo, agroalimentare, ambientale, energetico e forestale</t>
    </r>
  </si>
  <si>
    <t>(12) In caso di collaudo in corso d’opera il compenso è aumentato del 20%.</t>
  </si>
  <si>
    <t>(13) In assenza della documentazione di diagnosi energetica, il corrispettivo relativo alla sua redazione sarà determinato con i parametri di cui alla prestazione QbII.22</t>
  </si>
  <si>
    <r>
      <t xml:space="preserve">CALCOLO DEI COMPENSI 
</t>
    </r>
    <r>
      <rPr>
        <sz val="10"/>
        <rFont val="Verdana"/>
        <family val="2"/>
      </rPr>
      <t xml:space="preserve">I compensi sono calcolati sulla base del D.M. GIUSTIZIA 17/06/2016 </t>
    </r>
    <r>
      <rPr>
        <i/>
        <sz val="10"/>
        <rFont val="Verdana"/>
        <family val="2"/>
      </rPr>
      <t>"</t>
    </r>
    <r>
      <rPr>
        <sz val="10"/>
        <rFont val="Arial"/>
        <family val="2"/>
      </rPr>
      <t>Approvazione delle tabelle dei corrispettivi commisurati al livello qualitativo delle prestazioni di progettazione adottato ai sensi dell'art. 24, comma 8, del decreto legislativo n. 50 del 2016".</t>
    </r>
  </si>
  <si>
    <t>TECNOLOGIE DELLA INFORMAZIONE E DELLA COMUNICAZIONE</t>
  </si>
  <si>
    <t>T. I. C.</t>
  </si>
  <si>
    <t>Territorio e Urbanistica</t>
  </si>
  <si>
    <t>DESCRIZIONE SINGOLE PRESTAZIONI</t>
  </si>
  <si>
    <t>FASI PRESTAZIONALI</t>
  </si>
  <si>
    <t>FASI PRESTAZIO NALI</t>
  </si>
  <si>
    <t>FASI PRESTAZION ALI</t>
  </si>
  <si>
    <t>Paesaggio, Ambiente, Naturalizzazione, Agroalimentare, Zootecnica, Ruralità, Foreste</t>
  </si>
  <si>
    <r>
      <t xml:space="preserve">Identificazione delle opere
</t>
    </r>
    <r>
      <rPr>
        <i/>
        <sz val="9"/>
        <rFont val="Verdana"/>
        <family val="2"/>
      </rPr>
      <t>(per la descrizione  dettagliata dvedere Tabella-Z1)</t>
    </r>
  </si>
  <si>
    <t>Interventi di manutenzione straordinaria, restauro, ristrutturazione, riqualificazione, su edifici e manufatti di interesse storico artistico non soggetti</t>
  </si>
  <si>
    <t>Strutture o parti di strutture in muratura, legno, metallo, non soggette ad azioni sismiche - riparazione o intervento locale - Verifiche strutturali relative.</t>
  </si>
  <si>
    <t>Opere strutturali di notevole importanza costruttiva e richiedenti calcolazioni particolari - Verifiche strutturali relative - Strutture con metodologie normative che richiedono modellazione particolare: edifici alti con necessità di valutazioni di secondo ordine.</t>
  </si>
  <si>
    <t>A</t>
  </si>
  <si>
    <t>B</t>
  </si>
  <si>
    <t>TERRITORI O E URBANISTICA</t>
  </si>
  <si>
    <t>Qa.0.01</t>
  </si>
  <si>
    <t>Pianificazione urbanistica generale (sino a 15.000 abitanti)</t>
  </si>
  <si>
    <t>Pianificazione urbanistica generale (da 15.000 abitanti a 50.000)</t>
  </si>
  <si>
    <t>Pianificazione urbanistica generale (sull’eccedenza dei 50.000 abitanti)</t>
  </si>
  <si>
    <t>Qa.0.02</t>
  </si>
  <si>
    <t>Fino a</t>
  </si>
  <si>
    <t>Sull’eccedenza fino a</t>
  </si>
  <si>
    <t>Sull’eccedenza</t>
  </si>
  <si>
    <t>Qa.0.03</t>
  </si>
  <si>
    <t>Pianificazione forestale, paesaggistica, naturalistica ed ambientale</t>
  </si>
  <si>
    <t>Qa.0.04</t>
  </si>
  <si>
    <t>Piani aziendali agronomici, di concimazione, fertilizzazione, reflui e fitoiatrici</t>
  </si>
  <si>
    <t>Qa.0.05</t>
  </si>
  <si>
    <t>Programmazione economica, territoriale, locale e rurale</t>
  </si>
  <si>
    <t>Qa.0.06</t>
  </si>
  <si>
    <t>Qa.0.07</t>
  </si>
  <si>
    <t>Rilievi e controlli del terreno, analisi geoambientali di risorse e rischi, studi di geologia applicati ai piani urbanistici esecutivi, ambientali e di difesa del suolo</t>
  </si>
  <si>
    <t>Parametro base</t>
  </si>
  <si>
    <r>
      <t>Grado di complessità della prestazione</t>
    </r>
    <r>
      <rPr>
        <i/>
        <sz val="10"/>
        <rFont val="Verdana"/>
        <family val="2"/>
      </rPr>
      <t xml:space="preserve"> (vedere Tabella-Z1)</t>
    </r>
  </si>
  <si>
    <t>QaI.01</t>
  </si>
  <si>
    <t>Relazione illustrativa</t>
  </si>
  <si>
    <t>QaI.02</t>
  </si>
  <si>
    <t>Relazione illustrativa, Elaborati progettuali e tecnico economici</t>
  </si>
  <si>
    <t>QaI.03</t>
  </si>
  <si>
    <t>Supporto al RUP: accertamenti e verifiche preliminari</t>
  </si>
  <si>
    <t>QaII.01</t>
  </si>
  <si>
    <t>Sintetiche, basate su elementi sintetici e globali, vani, metri cubi, etc. (d.P.R. 327/2001)</t>
  </si>
  <si>
    <t>QaII.02</t>
  </si>
  <si>
    <t>Particolareggiate, complete di criteri di valutazione, relazione motivata, descrizioni, computi e tipi (d.P.R. 327/2001)</t>
  </si>
  <si>
    <t>QaII.03</t>
  </si>
  <si>
    <t>Analitiche, integrate con specifiche e distinte, sullo stato e valore dei singoli componenti  (d.P.R. 327/2001)</t>
  </si>
  <si>
    <t>QaIII.01</t>
  </si>
  <si>
    <t>Rilievi, studi e classificazioni agronomiche, colturali, delle biomasse e delle attività produttive (d.Lgs 152/2006 – All.VI-VII)</t>
  </si>
  <si>
    <t>QaIII.02</t>
  </si>
  <si>
    <t>Rilievo botanico e analisi vegetazionali dei popolamenti erbacei ed arborei ed animali (d.Lgs 152/2006 – All.VI-VII)</t>
  </si>
  <si>
    <t>QaIII.03</t>
  </si>
  <si>
    <t>Elaborazioni, analisi e valutazioni con modelli numerici, software dedicati, (incendi boschivi, diffusione inquinanti, idrologia ed idrogeologia, regimazione delle acque, idraulica, colate di fango e di detriti, esondazioni, aree di pericolo, stabilità dei pendii, filtrazioni, reti ecologiche e dinamiche ecologiche) (d.Lgs 152/2006 – All.VI- VII)</t>
  </si>
  <si>
    <t>QaIV.01</t>
  </si>
  <si>
    <t>Piani economici, aziendali, business plan e di investimento</t>
  </si>
  <si>
    <t>ATTIVITA’ PROPEDEUTICHE ALLA PROGETTAZIONE</t>
  </si>
  <si>
    <t>Relazioni, planimetrie, elaborati grafici</t>
  </si>
  <si>
    <t>QbI.02</t>
  </si>
  <si>
    <t>Calcolo sommario spesa, quadro economico di progetto</t>
  </si>
  <si>
    <t>QbI.03</t>
  </si>
  <si>
    <t>Piano particellare preliminare delle aree o rilievo di massima degli immobili</t>
  </si>
  <si>
    <t>QbI.04</t>
  </si>
  <si>
    <t>QbI.05</t>
  </si>
  <si>
    <t>QbI.06</t>
  </si>
  <si>
    <t>Relazione geotecnica</t>
  </si>
  <si>
    <t>QbI.07</t>
  </si>
  <si>
    <t>Relazione idrologica</t>
  </si>
  <si>
    <t>QbI.08</t>
  </si>
  <si>
    <t>Relazione idraulica</t>
  </si>
  <si>
    <t>QbI.09</t>
  </si>
  <si>
    <t>Relazione sismica e sulle strutture</t>
  </si>
  <si>
    <t>QbI.10</t>
  </si>
  <si>
    <t>Relazione archeologica</t>
  </si>
  <si>
    <t>QbI.11</t>
  </si>
  <si>
    <t>QbI.12</t>
  </si>
  <si>
    <t>Progettazione integrale e coordinata - Integrazione delle prestazioni specialistiche</t>
  </si>
  <si>
    <t>QbI.13</t>
  </si>
  <si>
    <t>Studio di inserimento urbanistico</t>
  </si>
  <si>
    <t>QbI.14</t>
  </si>
  <si>
    <t>QbI.15</t>
  </si>
  <si>
    <t>Prime indicazioni di progettazione antincendio (d.m. 6/02/1982)</t>
  </si>
  <si>
    <t>QbI.16</t>
  </si>
  <si>
    <t>Prime indicazioni e prescrizioni per la stesura dei Piani di Sicurezza</t>
  </si>
  <si>
    <t>QbI.17</t>
  </si>
  <si>
    <t>Studi di prefattibilità ambientale</t>
  </si>
  <si>
    <t>QbI.18</t>
  </si>
  <si>
    <t>Piano di monitoraggio ambientale</t>
  </si>
  <si>
    <t>QbI.19</t>
  </si>
  <si>
    <t>Supporto al RUP: supervisione e coordinamento della progettazione preliminare</t>
  </si>
  <si>
    <t>QbI.20</t>
  </si>
  <si>
    <t>Supporto al RUP: verifica della progettazione preliminare</t>
  </si>
  <si>
    <t>QbII.01</t>
  </si>
  <si>
    <t>Relazioni generale e tecniche, Elaborati grafici, Calcolo delle strutture e degli impianti, eventuali Relazione sulla risoluzione delle interferenze e Relazione sulla gestione materie</t>
  </si>
  <si>
    <t>QbII.02</t>
  </si>
  <si>
    <t>Rilievi dei manufatti</t>
  </si>
  <si>
    <t>QbII.03</t>
  </si>
  <si>
    <t>Disciplinare descrittivo e prestazionale</t>
  </si>
  <si>
    <t>QbII.04</t>
  </si>
  <si>
    <t>Piano particellare d’esproprio</t>
  </si>
  <si>
    <t>QbII.05</t>
  </si>
  <si>
    <t>Elenco prezzi unitari ed eventuali analisi, Computo metrico estimativo, Quadro economico</t>
  </si>
  <si>
    <t>QbII.06</t>
  </si>
  <si>
    <t>QbII.07</t>
  </si>
  <si>
    <t>Rilievi planoaltimetrici</t>
  </si>
  <si>
    <t>QbII.08</t>
  </si>
  <si>
    <t>QbII.09</t>
  </si>
  <si>
    <t>QbII.10</t>
  </si>
  <si>
    <t>QbII.11</t>
  </si>
  <si>
    <t>QbII.12</t>
  </si>
  <si>
    <t>QbII.13</t>
  </si>
  <si>
    <t>QbII.14</t>
  </si>
  <si>
    <t>Analisi storico critica e relazione sulle strutture esistenti</t>
  </si>
  <si>
    <t>QbII.15</t>
  </si>
  <si>
    <t>Relazione sulle indagini dei materiali e delle strutture per edifici esistenti</t>
  </si>
  <si>
    <t>QbII.16</t>
  </si>
  <si>
    <t>Verifica sismica delle strutture esistenti e individuazione delle carenze strutturali</t>
  </si>
  <si>
    <t>QbII.17</t>
  </si>
  <si>
    <t>QbII.18</t>
  </si>
  <si>
    <t>Elaborati di  progettazione antincendio (d.m. 16/02/1982)</t>
  </si>
  <si>
    <t>QbII.19</t>
  </si>
  <si>
    <t>Relazione paesaggistica (d.lgs. 42/2004)</t>
  </si>
  <si>
    <t>QbII.20</t>
  </si>
  <si>
    <t>Elaborati e relazioni per requisiti acustici (Legge 447/95-d.p.c.m. 512/97)</t>
  </si>
  <si>
    <t>QbII.21</t>
  </si>
  <si>
    <t>Relazione energetica (ex Legge 10/91 e s.m.i.)</t>
  </si>
  <si>
    <t>QbII.22</t>
  </si>
  <si>
    <t>Diagnosi energetica (ex Legge 10/91 e s.m.i.) degli edifici esistenti, esclusi i rilievi e le indagini</t>
  </si>
  <si>
    <t>QbII.23</t>
  </si>
  <si>
    <t>Aggiornamento delle prime indicazioni e prescrizioni per la redazione del PSC</t>
  </si>
  <si>
    <t>QbII.24</t>
  </si>
  <si>
    <t>Studio di impatto ambientale o di fattibilità ambientale (VIA-VAS- AIA) –</t>
  </si>
  <si>
    <t>QbII.25</t>
  </si>
  <si>
    <t>QbII.26</t>
  </si>
  <si>
    <t>Supporto al RUP: supervisione e coordinamento della prog. def.</t>
  </si>
  <si>
    <t>QbII.27</t>
  </si>
  <si>
    <t>Supporto RUP: verifica della prog. def.</t>
  </si>
  <si>
    <t>Fino ad abitanti</t>
  </si>
  <si>
    <t>Sull’eccedenza fino ad abitanti</t>
  </si>
  <si>
    <t>PIANIFICAZIONE E PROGRAMMAZIONE (2)</t>
  </si>
  <si>
    <t>QbIII.01</t>
  </si>
  <si>
    <t>Relazione generale e specialistiche, Elaborati grafici, Calcoli esecutivi</t>
  </si>
  <si>
    <t>QbIII.02</t>
  </si>
  <si>
    <t>Particolari costruttivi e decorativi</t>
  </si>
  <si>
    <t>QbIII.03</t>
  </si>
  <si>
    <t>Computo  metrico  estimativo,  Quadro  economico,  Elenco  prezzi  e  eventuale  analisi,  Quadro dell'incidenza percentuale della quantità di manodopera</t>
  </si>
  <si>
    <t>QbIII.04</t>
  </si>
  <si>
    <t>Schema di contratto, capitolato speciale d'appalto, cronoprogramma</t>
  </si>
  <si>
    <t>QbIII.05</t>
  </si>
  <si>
    <t>Piano di manutenzione dell'opera</t>
  </si>
  <si>
    <t>QbIII.06</t>
  </si>
  <si>
    <t>QbIII.07</t>
  </si>
  <si>
    <t>Piano di Sicurezza e Coordinamento</t>
  </si>
  <si>
    <t>QbIII.08</t>
  </si>
  <si>
    <t>Supporto al RUP: per la supervisione e coordinamento della progettazione esecutiva</t>
  </si>
  <si>
    <t>QbIII.09</t>
  </si>
  <si>
    <t>Supporto al RUP: per la verifica della progettazione esecutiva</t>
  </si>
  <si>
    <t>QbIII.10</t>
  </si>
  <si>
    <t>Supporto al RUP: per la  programmazione e progettazione appalto</t>
  </si>
  <si>
    <t>QbIII.11</t>
  </si>
  <si>
    <t>Supporto al RUP: per la validazione del progetto</t>
  </si>
  <si>
    <t>QcI.01</t>
  </si>
  <si>
    <t>Direzione lavori, assistenza al collaudo, prove di accettazione</t>
  </si>
  <si>
    <t>QcI.02</t>
  </si>
  <si>
    <t>Liquidazione (art.194, comma 1, d.P.R. 207/10)-Rendicontazioni e liquidazione tecnico contabile</t>
  </si>
  <si>
    <t>QcI.03</t>
  </si>
  <si>
    <t>Controllo aggiornamento elaborati di progetto, aggiornamento dei manuali d'uso e manutenzione</t>
  </si>
  <si>
    <t>QcI.04</t>
  </si>
  <si>
    <t>Coordinamento e supervisione dell'ufficio di direzione lavori</t>
  </si>
  <si>
    <t>QcI.05</t>
  </si>
  <si>
    <t>QcI.05.0 1</t>
  </si>
  <si>
    <t>QcI.06</t>
  </si>
  <si>
    <t>QcI.07</t>
  </si>
  <si>
    <t>QcI.08</t>
  </si>
  <si>
    <t>QcI.09</t>
  </si>
  <si>
    <t>Contabilità dei lavori a misura</t>
  </si>
  <si>
    <t>QcI.10</t>
  </si>
  <si>
    <t>Contabilità dei lavori a corpo</t>
  </si>
  <si>
    <t>QcI.11</t>
  </si>
  <si>
    <t>Certificato di regolare esecuzione</t>
  </si>
  <si>
    <t>QcI.12</t>
  </si>
  <si>
    <t>Coordinamento della sicurezza in esecuzione</t>
  </si>
  <si>
    <t>QcI.13</t>
  </si>
  <si>
    <t>Supporto al RUP: per la supervisione e coordinamento della D.L. e della C.S.E.</t>
  </si>
  <si>
    <t>Monitoraggi</t>
  </si>
  <si>
    <t xml:space="preserve"> e.I) MONITORAGGI  </t>
  </si>
  <si>
    <t xml:space="preserve"> d.I) VERIFICHE E COLLAUDI  </t>
  </si>
  <si>
    <t>QdI.01</t>
  </si>
  <si>
    <r>
      <t>Collaudo tecnico amministrativo</t>
    </r>
    <r>
      <rPr>
        <vertAlign val="superscript"/>
        <sz val="8"/>
        <rFont val="Arial"/>
        <family val="2"/>
      </rPr>
      <t xml:space="preserve"> (12)</t>
    </r>
  </si>
  <si>
    <t>QdI.02</t>
  </si>
  <si>
    <t>Revisione tecnico contabile (Parte II, Titolo X, d.P.R. 207/10)</t>
  </si>
  <si>
    <t>QdI.03</t>
  </si>
  <si>
    <t>Collaudo statico (Capitolo 9, d.m. 14/01/2008)</t>
  </si>
  <si>
    <t>QdI.04</t>
  </si>
  <si>
    <t>Collaudo tecnico funzionale degli impianti (d.m. 22/01/2008 n°37)</t>
  </si>
  <si>
    <t>QdI.05</t>
  </si>
  <si>
    <t>QeI.01</t>
  </si>
  <si>
    <t>Monitoraggi ambientali, naturalistici, fitoiatrici, faunistici, agronomici, zootecnici (artt. 18,28 Parte III All.1-All. 7 d.Lgs.152/2006)</t>
  </si>
  <si>
    <t>QeI.02</t>
  </si>
  <si>
    <t>Ricerche agricole e/o agro-industriali, nelle bioenergie, all'innovazione e sviluppo dei settori di competenza, la statistica, le ricerche di mercato, le attività relative agli assetti societari, alla cooperazione ed all'aggregazione di reti di impresa nel settore agricolo, agroalimentare, ambientale, energetico e forestale</t>
  </si>
  <si>
    <t>Pianificazione e Programmazione</t>
  </si>
  <si>
    <t xml:space="preserve">PIANIFICAZIONE E PROGRAMMAZIONE </t>
  </si>
  <si>
    <t>Attività Propedeutiche alla Progettazione</t>
  </si>
  <si>
    <t>b.I) Progettazione Preliminare</t>
  </si>
  <si>
    <t>b.II) Progettazione Definitiva</t>
  </si>
  <si>
    <t>b.III) Progettazione Esecutiva</t>
  </si>
  <si>
    <t>c.I) ESECUZIONE DEI LAVORI</t>
  </si>
  <si>
    <r>
      <t xml:space="preserve">Rilievi e controlli del terreno, analisi geoambientali di risorse e rischi, studi di geologia applicati ai piani urbanistici generali, ambientali e di difesa del suolo.
</t>
    </r>
    <r>
      <rPr>
        <b/>
        <sz val="8"/>
        <rFont val="Arial"/>
        <family val="2"/>
      </rPr>
      <t>(Prestazione al momento inattiva)</t>
    </r>
  </si>
  <si>
    <t>Totale incidenze (escluse quelle per prestazioni a parametro progressivo)</t>
  </si>
  <si>
    <t xml:space="preserve">Totale incidenze </t>
  </si>
  <si>
    <t>Numero addetti:</t>
  </si>
  <si>
    <t>Totale incidenze</t>
  </si>
  <si>
    <t xml:space="preserve">MODALITA' DI PAGAMENTO: </t>
  </si>
  <si>
    <t>Per accettazione e affidamento di incarico</t>
  </si>
  <si>
    <t>Il Committente</t>
  </si>
  <si>
    <t xml:space="preserve">Descrizione delle prestazioni offerte:
</t>
  </si>
  <si>
    <t xml:space="preserve">Modalità e tempi di svolgimento delle prestazioni offerte:
</t>
  </si>
  <si>
    <t xml:space="preserve">Servizi compresi ed eventuali esclusioni:
</t>
  </si>
  <si>
    <t>COMPENSO AL NETTO DELLE SPESE</t>
  </si>
  <si>
    <t>A.1</t>
  </si>
  <si>
    <t>A.2</t>
  </si>
  <si>
    <t>A.3</t>
  </si>
  <si>
    <t>A.4</t>
  </si>
  <si>
    <t>A.5</t>
  </si>
  <si>
    <t>COMPENSO FASE c.I) ESECUZIONE DEI LAVORI</t>
  </si>
  <si>
    <t>COMPENSO FASE d.I) VERIFICHE E COLLAUDI</t>
  </si>
  <si>
    <t>COMPENSO FASE e.I) MONITORAGGI</t>
  </si>
  <si>
    <t>C</t>
  </si>
  <si>
    <t>D</t>
  </si>
  <si>
    <t>COMPENSO FASE PROGETTAZIONE (A.1+A.2+A.3+A.4+A.5)</t>
  </si>
  <si>
    <t>TOTALE COMPENSO (A+B+C+D)</t>
  </si>
  <si>
    <t>SPESE ED ONERI ACCESSORI (% su E)</t>
  </si>
  <si>
    <t>E</t>
  </si>
  <si>
    <t>F</t>
  </si>
  <si>
    <t>SCONTO/RIBASSO SUL CORRISPETTIVO (% su E+F)</t>
  </si>
  <si>
    <t>H</t>
  </si>
  <si>
    <t>(1) L'importi del corrispettivo è inteso al netto degli oneri fiscali e previdenziali dovuti, come previsto da regime fiscale di riferimento</t>
  </si>
  <si>
    <t>CORRISPETTIVO DELLA PRESTAZIONE (E+F-G)     (1)</t>
  </si>
  <si>
    <r>
      <t xml:space="preserve">OGGETTO DELL'INCARICO: </t>
    </r>
    <r>
      <rPr>
        <b/>
        <sz val="12"/>
        <rFont val="Verdana"/>
        <family val="2"/>
      </rPr>
      <t>……………………</t>
    </r>
    <r>
      <rPr>
        <b/>
        <sz val="14"/>
        <rFont val="Verdana"/>
        <family val="2"/>
      </rPr>
      <t xml:space="preserve">
</t>
    </r>
    <r>
      <rPr>
        <b/>
        <sz val="12"/>
        <rFont val="Verdana"/>
        <family val="2"/>
      </rPr>
      <t/>
    </r>
  </si>
  <si>
    <t>Impianti  3</t>
  </si>
  <si>
    <t>FLAG X = ATTIVA PRESTAZ. 
PER TUTTE LE CATEGORIE</t>
  </si>
  <si>
    <t>Ufficio della direzione lavori, per ogni addetto con qualifica di direttore operativo                                                                              Numero addetti:</t>
  </si>
  <si>
    <t>Ufficio della direzione lavori, per ogni addetto con qualifica di ispettore 
di cantiere                                                                             Numero addetti:</t>
  </si>
  <si>
    <t>Modalità di compilazione:
- Inserire il valore delle opere per ciascuna categoria
- Scegliere l'identificazione delle opere che determina in automatico il grado di complessità G
- Digitare "X" nell'apposita colonna per attivare le prestazioni della riga per tutte le categorie di opere
- In alternativa digitare "X" per ciascuna prestazione e per ciascuna categoria.
- Inserire eventuali spese e sconto applicato nell'ultima tabella</t>
  </si>
  <si>
    <r>
      <rPr>
        <b/>
        <sz val="14"/>
        <rFont val="Verdana"/>
        <family val="2"/>
      </rPr>
      <t>PROFESSIONISTA:</t>
    </r>
    <r>
      <rPr>
        <sz val="14"/>
        <rFont val="Verdana"/>
        <family val="2"/>
      </rPr>
      <t xml:space="preserve">  
</t>
    </r>
    <r>
      <rPr>
        <sz val="14"/>
        <rFont val="Arial"/>
        <family val="2"/>
      </rPr>
      <t xml:space="preserve">
</t>
    </r>
    <r>
      <rPr>
        <sz val="12"/>
        <rFont val="Verdana"/>
        <family val="2"/>
      </rPr>
      <t>Ing. ................................................... Iscritto all'Ordine ...... con il Nr. ..............
Partita I.V.A.: ................................ Via ..................................... n........ - CAP: ............. - Città:..............................  tel.:..........................  fax: .....................
e mail: ....................@..................... - pec: ....................@......................</t>
    </r>
  </si>
  <si>
    <t>Luogo, lì GG/MM/AAAA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</si>
</sst>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quot;€&quot;\ * #,##0.00_-;\-&quot;€&quot;\ * #,##0.00_-;_-&quot;€&quot;\ * &quot;-&quot;??_-;_-@_-"/>
    <numFmt numFmtId="165" formatCode="0.000"/>
    <numFmt numFmtId="166" formatCode="&quot;€&quot;\ #,##0.00"/>
    <numFmt numFmtId="167" formatCode="0.0000"/>
    <numFmt numFmtId="168" formatCode="0.00000"/>
    <numFmt numFmtId="169" formatCode="\€\ #,##0.00"/>
    <numFmt numFmtId="170" formatCode="0.0000%"/>
    <numFmt numFmtId="171" formatCode="0.000%"/>
  </numFmts>
  <fonts count="41" x14ac:knownFonts="1">
    <font>
      <sz val="10"/>
      <name val="Arial"/>
    </font>
    <font>
      <sz val="10"/>
      <name val="Verdana"/>
      <family val="2"/>
    </font>
    <font>
      <sz val="10"/>
      <color indexed="10"/>
      <name val="Verdana"/>
      <family val="2"/>
    </font>
    <font>
      <b/>
      <sz val="10"/>
      <name val="Verdana"/>
      <family val="2"/>
    </font>
    <font>
      <sz val="12"/>
      <name val="Verdana"/>
      <family val="2"/>
    </font>
    <font>
      <sz val="9"/>
      <name val="Verdana"/>
      <family val="2"/>
    </font>
    <font>
      <sz val="9"/>
      <color indexed="10"/>
      <name val="Verdana"/>
      <family val="2"/>
    </font>
    <font>
      <b/>
      <sz val="8"/>
      <name val="Verdana"/>
      <family val="2"/>
    </font>
    <font>
      <sz val="8"/>
      <name val="Verdana"/>
      <family val="2"/>
    </font>
    <font>
      <b/>
      <sz val="10"/>
      <color indexed="10"/>
      <name val="Verdana"/>
      <family val="2"/>
    </font>
    <font>
      <sz val="10"/>
      <name val="Arial"/>
      <family val="2"/>
    </font>
    <font>
      <sz val="8"/>
      <name val="Arial"/>
      <family val="2"/>
    </font>
    <font>
      <b/>
      <sz val="14"/>
      <name val="Verdana"/>
      <family val="2"/>
    </font>
    <font>
      <b/>
      <sz val="12"/>
      <name val="Verdana"/>
      <family val="2"/>
    </font>
    <font>
      <sz val="14"/>
      <name val="Verdana"/>
      <family val="2"/>
    </font>
    <font>
      <b/>
      <sz val="10"/>
      <name val="Arial"/>
      <family val="2"/>
    </font>
    <font>
      <sz val="10"/>
      <name val="Arial"/>
      <family val="2"/>
    </font>
    <font>
      <b/>
      <sz val="9"/>
      <name val="Verdana"/>
      <family val="2"/>
    </font>
    <font>
      <b/>
      <sz val="9"/>
      <name val="Arial"/>
      <family val="2"/>
    </font>
    <font>
      <i/>
      <sz val="10"/>
      <name val="Verdana"/>
      <family val="2"/>
    </font>
    <font>
      <b/>
      <sz val="11"/>
      <name val="Verdana"/>
      <family val="2"/>
    </font>
    <font>
      <sz val="11"/>
      <name val="Arial"/>
      <family val="2"/>
    </font>
    <font>
      <sz val="8"/>
      <name val="Arial"/>
      <family val="2"/>
    </font>
    <font>
      <b/>
      <sz val="10"/>
      <color rgb="FFFF0000"/>
      <name val="Verdana"/>
      <family val="2"/>
    </font>
    <font>
      <b/>
      <sz val="10"/>
      <color rgb="FFFF0000"/>
      <name val="Arial"/>
      <family val="2"/>
    </font>
    <font>
      <sz val="14"/>
      <name val="Arial"/>
      <family val="2"/>
    </font>
    <font>
      <sz val="10"/>
      <color rgb="FF000000"/>
      <name val="Times New Roman"/>
      <family val="1"/>
    </font>
    <font>
      <b/>
      <sz val="6"/>
      <name val="Arial"/>
      <family val="2"/>
    </font>
    <font>
      <sz val="6"/>
      <name val="Arial"/>
      <family val="2"/>
    </font>
    <font>
      <sz val="6"/>
      <color rgb="FF000000"/>
      <name val="Arial"/>
      <family val="2"/>
    </font>
    <font>
      <vertAlign val="superscript"/>
      <sz val="4"/>
      <name val="Arial"/>
      <family val="2"/>
    </font>
    <font>
      <sz val="5"/>
      <name val="Arial"/>
      <family val="2"/>
    </font>
    <font>
      <b/>
      <sz val="8"/>
      <name val="Arial"/>
      <family val="2"/>
    </font>
    <font>
      <sz val="8"/>
      <color rgb="FF000000"/>
      <name val="Arial"/>
      <family val="2"/>
    </font>
    <font>
      <b/>
      <sz val="7"/>
      <name val="Arial"/>
      <family val="2"/>
    </font>
    <font>
      <sz val="7"/>
      <color rgb="FF000000"/>
      <name val="Times New Roman"/>
      <family val="1"/>
    </font>
    <font>
      <sz val="8"/>
      <color rgb="FF000000"/>
      <name val="Times New Roman"/>
      <family val="1"/>
    </font>
    <font>
      <vertAlign val="superscript"/>
      <sz val="8"/>
      <name val="Arial"/>
      <family val="2"/>
    </font>
    <font>
      <sz val="10"/>
      <name val="Arial"/>
      <family val="2"/>
    </font>
    <font>
      <i/>
      <sz val="9"/>
      <name val="Verdana"/>
      <family val="2"/>
    </font>
    <font>
      <b/>
      <sz val="8"/>
      <color rgb="FF000000"/>
      <name val="Arial"/>
      <family val="2"/>
    </font>
  </fonts>
  <fills count="10">
    <fill>
      <patternFill patternType="none"/>
    </fill>
    <fill>
      <patternFill patternType="gray125"/>
    </fill>
    <fill>
      <patternFill patternType="solid">
        <fgColor indexed="51"/>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F3F3F3"/>
      </patternFill>
    </fill>
    <fill>
      <patternFill patternType="solid">
        <fgColor rgb="FFF9F9F9"/>
      </patternFill>
    </fill>
    <fill>
      <patternFill patternType="solid">
        <fgColor rgb="FFD5D5D5"/>
      </patternFill>
    </fill>
  </fills>
  <borders count="248">
    <border>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right/>
      <top/>
      <bottom style="medium">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hair">
        <color indexed="64"/>
      </right>
      <top style="medium">
        <color indexed="64"/>
      </top>
      <bottom style="hair">
        <color indexed="64"/>
      </bottom>
      <diagonal/>
    </border>
    <border>
      <left/>
      <right style="hair">
        <color indexed="64"/>
      </right>
      <top style="hair">
        <color indexed="64"/>
      </top>
      <bottom style="hair">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medium">
        <color indexed="64"/>
      </left>
      <right style="thin">
        <color indexed="64"/>
      </right>
      <top/>
      <bottom style="medium">
        <color indexed="64"/>
      </bottom>
      <diagonal/>
    </border>
    <border>
      <left/>
      <right style="hair">
        <color indexed="64"/>
      </right>
      <top style="hair">
        <color indexed="64"/>
      </top>
      <bottom style="medium">
        <color indexed="64"/>
      </bottom>
      <diagonal/>
    </border>
    <border>
      <left style="thin">
        <color indexed="64"/>
      </left>
      <right/>
      <top style="hair">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top style="hair">
        <color indexed="64"/>
      </top>
      <bottom style="thin">
        <color indexed="64"/>
      </bottom>
      <diagonal/>
    </border>
    <border diagonalUp="1" diagonalDown="1">
      <left/>
      <right style="medium">
        <color indexed="64"/>
      </right>
      <top style="hair">
        <color indexed="64"/>
      </top>
      <bottom style="hair">
        <color indexed="64"/>
      </bottom>
      <diagonal style="dotted">
        <color indexed="64"/>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hair">
        <color indexed="64"/>
      </right>
      <top style="hair">
        <color indexed="64"/>
      </top>
      <bottom style="thin">
        <color indexed="64"/>
      </bottom>
      <diagonal/>
    </border>
    <border diagonalUp="1" diagonalDown="1">
      <left/>
      <right style="hair">
        <color indexed="64"/>
      </right>
      <top style="hair">
        <color indexed="64"/>
      </top>
      <bottom style="hair">
        <color indexed="64"/>
      </bottom>
      <diagonal style="dotted">
        <color indexed="64"/>
      </diagonal>
    </border>
    <border>
      <left style="hair">
        <color indexed="64"/>
      </left>
      <right/>
      <top style="medium">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hair">
        <color indexed="64"/>
      </bottom>
      <diagonal/>
    </border>
    <border>
      <left style="thin">
        <color indexed="64"/>
      </left>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diagonalUp="1" diagonalDown="1">
      <left style="hair">
        <color indexed="64"/>
      </left>
      <right/>
      <top style="medium">
        <color indexed="64"/>
      </top>
      <bottom style="hair">
        <color indexed="64"/>
      </bottom>
      <diagonal style="dotted">
        <color indexed="64"/>
      </diagonal>
    </border>
    <border diagonalUp="1" diagonalDown="1">
      <left/>
      <right/>
      <top style="medium">
        <color indexed="64"/>
      </top>
      <bottom style="hair">
        <color indexed="64"/>
      </bottom>
      <diagonal style="dotted">
        <color indexed="64"/>
      </diagonal>
    </border>
    <border diagonalUp="1" diagonalDown="1">
      <left/>
      <right style="medium">
        <color indexed="64"/>
      </right>
      <top style="medium">
        <color indexed="64"/>
      </top>
      <bottom style="hair">
        <color indexed="64"/>
      </bottom>
      <diagonal style="dotted">
        <color indexed="64"/>
      </diagonal>
    </border>
    <border diagonalUp="1" diagonalDown="1">
      <left style="hair">
        <color indexed="64"/>
      </left>
      <right/>
      <top style="hair">
        <color indexed="64"/>
      </top>
      <bottom style="hair">
        <color indexed="64"/>
      </bottom>
      <diagonal style="dotted">
        <color indexed="64"/>
      </diagonal>
    </border>
    <border diagonalUp="1" diagonalDown="1">
      <left/>
      <right/>
      <top style="hair">
        <color indexed="64"/>
      </top>
      <bottom style="hair">
        <color indexed="64"/>
      </bottom>
      <diagonal style="dotted">
        <color indexed="64"/>
      </diagonal>
    </border>
    <border diagonalUp="1" diagonalDown="1">
      <left style="hair">
        <color indexed="64"/>
      </left>
      <right/>
      <top style="hair">
        <color indexed="64"/>
      </top>
      <bottom style="thin">
        <color indexed="64"/>
      </bottom>
      <diagonal style="dotted">
        <color indexed="64"/>
      </diagonal>
    </border>
    <border diagonalUp="1" diagonalDown="1">
      <left/>
      <right/>
      <top style="hair">
        <color indexed="64"/>
      </top>
      <bottom style="thin">
        <color indexed="64"/>
      </bottom>
      <diagonal style="dotted">
        <color indexed="64"/>
      </diagonal>
    </border>
    <border diagonalUp="1" diagonalDown="1">
      <left/>
      <right style="medium">
        <color indexed="64"/>
      </right>
      <top style="hair">
        <color indexed="64"/>
      </top>
      <bottom style="thin">
        <color indexed="64"/>
      </bottom>
      <diagonal style="dotted">
        <color indexed="64"/>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diagonalUp="1" diagonalDown="1">
      <left style="hair">
        <color indexed="64"/>
      </left>
      <right/>
      <top style="hair">
        <color indexed="64"/>
      </top>
      <bottom style="medium">
        <color indexed="64"/>
      </bottom>
      <diagonal style="dotted">
        <color indexed="64"/>
      </diagonal>
    </border>
    <border diagonalUp="1" diagonalDown="1">
      <left/>
      <right/>
      <top style="hair">
        <color indexed="64"/>
      </top>
      <bottom style="medium">
        <color indexed="64"/>
      </bottom>
      <diagonal style="dotted">
        <color indexed="64"/>
      </diagonal>
    </border>
    <border diagonalUp="1" diagonalDown="1">
      <left/>
      <right style="medium">
        <color indexed="64"/>
      </right>
      <top style="hair">
        <color indexed="64"/>
      </top>
      <bottom style="medium">
        <color indexed="64"/>
      </bottom>
      <diagonal style="dotted">
        <color indexed="64"/>
      </diagonal>
    </border>
    <border>
      <left/>
      <right style="medium">
        <color indexed="64"/>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diagonalUp="1" diagonalDown="1">
      <left/>
      <right/>
      <top style="hair">
        <color indexed="64"/>
      </top>
      <bottom/>
      <diagonal style="dotted">
        <color indexed="64"/>
      </diagonal>
    </border>
    <border diagonalUp="1" diagonalDown="1">
      <left style="hair">
        <color indexed="64"/>
      </left>
      <right style="hair">
        <color indexed="64"/>
      </right>
      <top style="hair">
        <color indexed="64"/>
      </top>
      <bottom style="hair">
        <color indexed="64"/>
      </bottom>
      <diagonal style="dotted">
        <color indexed="64"/>
      </diagonal>
    </border>
    <border diagonalUp="1" diagonalDown="1">
      <left style="thin">
        <color indexed="64"/>
      </left>
      <right style="hair">
        <color indexed="64"/>
      </right>
      <top style="hair">
        <color indexed="64"/>
      </top>
      <bottom style="medium">
        <color indexed="64"/>
      </bottom>
      <diagonal style="dotted">
        <color indexed="64"/>
      </diagonal>
    </border>
    <border diagonalUp="1" diagonalDown="1">
      <left style="hair">
        <color indexed="64"/>
      </left>
      <right style="hair">
        <color indexed="64"/>
      </right>
      <top style="hair">
        <color indexed="64"/>
      </top>
      <bottom style="medium">
        <color indexed="64"/>
      </bottom>
      <diagonal style="dotted">
        <color indexed="64"/>
      </diagonal>
    </border>
    <border>
      <left style="thin">
        <color indexed="64"/>
      </left>
      <right/>
      <top style="medium">
        <color indexed="64"/>
      </top>
      <bottom style="hair">
        <color indexed="64"/>
      </bottom>
      <diagonal/>
    </border>
    <border>
      <left/>
      <right style="medium">
        <color indexed="64"/>
      </right>
      <top style="hair">
        <color indexed="64"/>
      </top>
      <bottom style="medium">
        <color indexed="64"/>
      </bottom>
      <diagonal/>
    </border>
    <border diagonalUp="1" diagonalDown="1">
      <left style="thin">
        <color indexed="64"/>
      </left>
      <right style="hair">
        <color indexed="64"/>
      </right>
      <top style="thin">
        <color indexed="64"/>
      </top>
      <bottom style="hair">
        <color indexed="64"/>
      </bottom>
      <diagonal style="dotted">
        <color indexed="64"/>
      </diagonal>
    </border>
    <border diagonalUp="1" diagonalDown="1">
      <left style="hair">
        <color indexed="64"/>
      </left>
      <right style="hair">
        <color indexed="64"/>
      </right>
      <top style="thin">
        <color indexed="64"/>
      </top>
      <bottom style="hair">
        <color indexed="64"/>
      </bottom>
      <diagonal style="dotted">
        <color indexed="64"/>
      </diagonal>
    </border>
    <border diagonalUp="1" diagonalDown="1">
      <left style="thin">
        <color indexed="64"/>
      </left>
      <right style="hair">
        <color indexed="64"/>
      </right>
      <top style="hair">
        <color indexed="64"/>
      </top>
      <bottom style="hair">
        <color indexed="64"/>
      </bottom>
      <diagonal style="dotted">
        <color indexed="64"/>
      </diagonal>
    </border>
    <border diagonalUp="1" diagonalDown="1">
      <left style="thin">
        <color indexed="64"/>
      </left>
      <right style="hair">
        <color indexed="64"/>
      </right>
      <top/>
      <bottom style="hair">
        <color indexed="64"/>
      </bottom>
      <diagonal style="dotted">
        <color indexed="64"/>
      </diagonal>
    </border>
    <border diagonalUp="1" diagonalDown="1">
      <left style="hair">
        <color indexed="64"/>
      </left>
      <right style="hair">
        <color indexed="64"/>
      </right>
      <top/>
      <bottom style="hair">
        <color indexed="64"/>
      </bottom>
      <diagonal style="dotted">
        <color indexed="64"/>
      </diagonal>
    </border>
    <border>
      <left/>
      <right style="medium">
        <color indexed="64"/>
      </right>
      <top style="medium">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medium">
        <color indexed="64"/>
      </left>
      <right style="medium">
        <color indexed="64"/>
      </right>
      <top/>
      <bottom style="thin">
        <color rgb="FF000000"/>
      </bottom>
      <diagonal/>
    </border>
    <border>
      <left style="medium">
        <color indexed="64"/>
      </left>
      <right style="medium">
        <color indexed="64"/>
      </right>
      <top style="thin">
        <color rgb="FF000000"/>
      </top>
      <bottom/>
      <diagonal/>
    </border>
    <border>
      <left style="thin">
        <color indexed="64"/>
      </left>
      <right style="medium">
        <color indexed="64"/>
      </right>
      <top/>
      <bottom style="thin">
        <color rgb="FFFFFFFF"/>
      </bottom>
      <diagonal/>
    </border>
    <border>
      <left style="thin">
        <color indexed="64"/>
      </left>
      <right style="medium">
        <color indexed="64"/>
      </right>
      <top style="thin">
        <color rgb="FFFFFFFF"/>
      </top>
      <bottom style="thin">
        <color rgb="FF000000"/>
      </bottom>
      <diagonal/>
    </border>
    <border>
      <left style="thin">
        <color indexed="64"/>
      </left>
      <right style="medium">
        <color indexed="64"/>
      </right>
      <top style="thin">
        <color rgb="FF000000"/>
      </top>
      <bottom style="thin">
        <color rgb="FF000000"/>
      </bottom>
      <diagonal/>
    </border>
    <border>
      <left style="thin">
        <color indexed="64"/>
      </left>
      <right style="medium">
        <color indexed="64"/>
      </right>
      <top/>
      <bottom style="thin">
        <color rgb="FF000000"/>
      </bottom>
      <diagonal/>
    </border>
    <border>
      <left style="thin">
        <color indexed="64"/>
      </left>
      <right style="medium">
        <color indexed="64"/>
      </right>
      <top style="thin">
        <color rgb="FF000000"/>
      </top>
      <bottom style="thin">
        <color indexed="64"/>
      </bottom>
      <diagonal/>
    </border>
    <border>
      <left style="thin">
        <color rgb="FF000000"/>
      </left>
      <right style="medium">
        <color indexed="64"/>
      </right>
      <top style="thin">
        <color rgb="FF000000"/>
      </top>
      <bottom style="thin">
        <color rgb="FF000000"/>
      </bottom>
      <diagonal/>
    </border>
    <border>
      <left style="thin">
        <color rgb="FF000000"/>
      </left>
      <right style="medium">
        <color indexed="64"/>
      </right>
      <top style="thin">
        <color rgb="FF000000"/>
      </top>
      <bottom/>
      <diagonal/>
    </border>
    <border>
      <left style="thin">
        <color rgb="FF000000"/>
      </left>
      <right style="medium">
        <color indexed="64"/>
      </right>
      <top/>
      <bottom style="thin">
        <color rgb="FF000000"/>
      </bottom>
      <diagonal/>
    </border>
    <border>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diagonalUp="1" diagonalDown="1">
      <left style="thin">
        <color rgb="FF000000"/>
      </left>
      <right style="thin">
        <color rgb="FF000000"/>
      </right>
      <top style="thin">
        <color rgb="FF000000"/>
      </top>
      <bottom style="thin">
        <color rgb="FF000000"/>
      </bottom>
      <diagonal style="dotted">
        <color rgb="FF000000"/>
      </diagonal>
    </border>
    <border diagonalUp="1" diagonalDown="1">
      <left style="thin">
        <color rgb="FF000000"/>
      </left>
      <right/>
      <top style="thin">
        <color rgb="FF000000"/>
      </top>
      <bottom style="thin">
        <color rgb="FF000000"/>
      </bottom>
      <diagonal style="dotted">
        <color rgb="FF000000"/>
      </diagonal>
    </border>
    <border diagonalUp="1" diagonalDown="1">
      <left/>
      <right style="thin">
        <color rgb="FF000000"/>
      </right>
      <top style="thin">
        <color rgb="FF000000"/>
      </top>
      <bottom style="thin">
        <color rgb="FF000000"/>
      </bottom>
      <diagonal style="dotted">
        <color rgb="FF000000"/>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thin">
        <color rgb="FF000000"/>
      </right>
      <top style="medium">
        <color indexed="64"/>
      </top>
      <bottom/>
      <diagonal/>
    </border>
    <border>
      <left/>
      <right style="thin">
        <color rgb="FF000000"/>
      </right>
      <top/>
      <bottom style="medium">
        <color indexed="64"/>
      </bottom>
      <diagonal/>
    </border>
    <border>
      <left style="thin">
        <color indexed="64"/>
      </left>
      <right/>
      <top style="medium">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diagonalUp="1" diagonalDown="1">
      <left style="thin">
        <color indexed="64"/>
      </left>
      <right style="hair">
        <color indexed="64"/>
      </right>
      <top style="thin">
        <color indexed="64"/>
      </top>
      <bottom style="thin">
        <color indexed="64"/>
      </bottom>
      <diagonal style="dotted">
        <color indexed="64"/>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rgb="FF000000"/>
      </left>
      <right style="thin">
        <color indexed="64"/>
      </right>
      <top style="thin">
        <color rgb="FF000000"/>
      </top>
      <bottom style="hair">
        <color rgb="FF000000"/>
      </bottom>
      <diagonal/>
    </border>
    <border>
      <left style="thin">
        <color rgb="FF000000"/>
      </left>
      <right style="thin">
        <color indexed="64"/>
      </right>
      <top style="hair">
        <color rgb="FF000000"/>
      </top>
      <bottom style="hair">
        <color rgb="FF000000"/>
      </bottom>
      <diagonal/>
    </border>
    <border>
      <left style="thin">
        <color rgb="FF000000"/>
      </left>
      <right style="thin">
        <color indexed="64"/>
      </right>
      <top style="hair">
        <color rgb="FF000000"/>
      </top>
      <bottom style="thin">
        <color rgb="FF000000"/>
      </bottom>
      <diagonal/>
    </border>
    <border>
      <left style="thin">
        <color rgb="FF000000"/>
      </left>
      <right style="thin">
        <color indexed="64"/>
      </right>
      <top style="thin">
        <color indexed="64"/>
      </top>
      <bottom style="thin">
        <color rgb="FF000000"/>
      </bottom>
      <diagonal/>
    </border>
    <border diagonalUp="1" diagonalDown="1">
      <left style="thin">
        <color indexed="64"/>
      </left>
      <right style="hair">
        <color indexed="64"/>
      </right>
      <top style="medium">
        <color indexed="64"/>
      </top>
      <bottom style="hair">
        <color indexed="64"/>
      </bottom>
      <diagonal style="dotted">
        <color indexed="64"/>
      </diagonal>
    </border>
    <border diagonalUp="1" diagonalDown="1">
      <left style="hair">
        <color indexed="64"/>
      </left>
      <right style="hair">
        <color indexed="64"/>
      </right>
      <top style="medium">
        <color indexed="64"/>
      </top>
      <bottom style="hair">
        <color indexed="64"/>
      </bottom>
      <diagonal style="dotted">
        <color indexed="64"/>
      </diagonal>
    </border>
    <border diagonalUp="1" diagonalDown="1">
      <left style="thin">
        <color indexed="64"/>
      </left>
      <right style="hair">
        <color indexed="64"/>
      </right>
      <top/>
      <bottom style="thin">
        <color indexed="64"/>
      </bottom>
      <diagonal style="dotted">
        <color indexed="64"/>
      </diagonal>
    </border>
    <border diagonalUp="1" diagonalDown="1">
      <left style="hair">
        <color indexed="64"/>
      </left>
      <right style="hair">
        <color indexed="64"/>
      </right>
      <top/>
      <bottom style="thin">
        <color indexed="64"/>
      </bottom>
      <diagonal style="dotted">
        <color indexed="64"/>
      </diagonal>
    </border>
    <border diagonalUp="1" diagonalDown="1">
      <left style="thin">
        <color indexed="64"/>
      </left>
      <right style="hair">
        <color indexed="64"/>
      </right>
      <top style="hair">
        <color indexed="64"/>
      </top>
      <bottom style="thin">
        <color indexed="64"/>
      </bottom>
      <diagonal style="dotted">
        <color indexed="64"/>
      </diagonal>
    </border>
    <border diagonalUp="1" diagonalDown="1">
      <left style="hair">
        <color indexed="64"/>
      </left>
      <right style="hair">
        <color indexed="64"/>
      </right>
      <top style="hair">
        <color indexed="64"/>
      </top>
      <bottom style="thin">
        <color indexed="64"/>
      </bottom>
      <diagonal style="dotted">
        <color indexed="64"/>
      </diagonal>
    </border>
    <border diagonalUp="1" diagonalDown="1">
      <left style="hair">
        <color indexed="64"/>
      </left>
      <right style="hair">
        <color indexed="64"/>
      </right>
      <top style="thin">
        <color indexed="64"/>
      </top>
      <bottom style="thin">
        <color indexed="64"/>
      </bottom>
      <diagonal style="dotted">
        <color indexed="64"/>
      </diagonal>
    </border>
    <border>
      <left style="thin">
        <color rgb="FF000000"/>
      </left>
      <right style="thin">
        <color rgb="FF000000"/>
      </right>
      <top style="medium">
        <color indexed="64"/>
      </top>
      <bottom/>
      <diagonal/>
    </border>
    <border>
      <left style="thin">
        <color rgb="FF000000"/>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top style="thin">
        <color rgb="FF000000"/>
      </top>
      <bottom style="medium">
        <color indexed="64"/>
      </bottom>
      <diagonal/>
    </border>
    <border>
      <left style="hair">
        <color indexed="64"/>
      </left>
      <right/>
      <top style="medium">
        <color indexed="64"/>
      </top>
      <bottom style="hair">
        <color rgb="FF000000"/>
      </bottom>
      <diagonal/>
    </border>
    <border>
      <left/>
      <right/>
      <top style="medium">
        <color indexed="64"/>
      </top>
      <bottom style="hair">
        <color rgb="FF000000"/>
      </bottom>
      <diagonal/>
    </border>
    <border>
      <left/>
      <right style="hair">
        <color indexed="64"/>
      </right>
      <top style="medium">
        <color indexed="64"/>
      </top>
      <bottom style="hair">
        <color rgb="FF000000"/>
      </bottom>
      <diagonal/>
    </border>
    <border diagonalUp="1" diagonalDown="1">
      <left style="hair">
        <color indexed="64"/>
      </left>
      <right/>
      <top style="medium">
        <color indexed="64"/>
      </top>
      <bottom style="hair">
        <color rgb="FF000000"/>
      </bottom>
      <diagonal style="dotted">
        <color indexed="64"/>
      </diagonal>
    </border>
    <border diagonalUp="1" diagonalDown="1">
      <left/>
      <right/>
      <top style="medium">
        <color indexed="64"/>
      </top>
      <bottom style="hair">
        <color rgb="FF000000"/>
      </bottom>
      <diagonal style="dotted">
        <color indexed="64"/>
      </diagonal>
    </border>
    <border diagonalUp="1" diagonalDown="1">
      <left/>
      <right style="medium">
        <color indexed="64"/>
      </right>
      <top style="medium">
        <color indexed="64"/>
      </top>
      <bottom style="hair">
        <color rgb="FF000000"/>
      </bottom>
      <diagonal style="dotted">
        <color indexed="64"/>
      </diagonal>
    </border>
    <border>
      <left style="hair">
        <color indexed="64"/>
      </left>
      <right/>
      <top style="hair">
        <color rgb="FF000000"/>
      </top>
      <bottom style="hair">
        <color rgb="FF000000"/>
      </bottom>
      <diagonal/>
    </border>
    <border>
      <left/>
      <right/>
      <top style="hair">
        <color rgb="FF000000"/>
      </top>
      <bottom style="hair">
        <color rgb="FF000000"/>
      </bottom>
      <diagonal/>
    </border>
    <border>
      <left/>
      <right style="hair">
        <color indexed="64"/>
      </right>
      <top style="hair">
        <color rgb="FF000000"/>
      </top>
      <bottom style="hair">
        <color rgb="FF000000"/>
      </bottom>
      <diagonal/>
    </border>
    <border diagonalUp="1" diagonalDown="1">
      <left style="hair">
        <color indexed="64"/>
      </left>
      <right/>
      <top style="hair">
        <color rgb="FF000000"/>
      </top>
      <bottom style="hair">
        <color rgb="FF000000"/>
      </bottom>
      <diagonal style="dotted">
        <color indexed="64"/>
      </diagonal>
    </border>
    <border diagonalUp="1" diagonalDown="1">
      <left/>
      <right/>
      <top style="hair">
        <color rgb="FF000000"/>
      </top>
      <bottom style="hair">
        <color rgb="FF000000"/>
      </bottom>
      <diagonal style="dotted">
        <color indexed="64"/>
      </diagonal>
    </border>
    <border diagonalUp="1" diagonalDown="1">
      <left/>
      <right style="medium">
        <color indexed="64"/>
      </right>
      <top style="hair">
        <color rgb="FF000000"/>
      </top>
      <bottom style="hair">
        <color rgb="FF000000"/>
      </bottom>
      <diagonal style="dotted">
        <color indexed="64"/>
      </diagonal>
    </border>
    <border>
      <left style="hair">
        <color indexed="64"/>
      </left>
      <right/>
      <top style="hair">
        <color rgb="FF000000"/>
      </top>
      <bottom style="thin">
        <color rgb="FF000000"/>
      </bottom>
      <diagonal/>
    </border>
    <border>
      <left/>
      <right/>
      <top style="hair">
        <color rgb="FF000000"/>
      </top>
      <bottom style="thin">
        <color rgb="FF000000"/>
      </bottom>
      <diagonal/>
    </border>
    <border>
      <left/>
      <right style="hair">
        <color indexed="64"/>
      </right>
      <top style="hair">
        <color rgb="FF000000"/>
      </top>
      <bottom style="thin">
        <color rgb="FF000000"/>
      </bottom>
      <diagonal/>
    </border>
    <border diagonalUp="1" diagonalDown="1">
      <left style="hair">
        <color indexed="64"/>
      </left>
      <right/>
      <top style="hair">
        <color rgb="FF000000"/>
      </top>
      <bottom style="thin">
        <color rgb="FF000000"/>
      </bottom>
      <diagonal style="dotted">
        <color indexed="64"/>
      </diagonal>
    </border>
    <border diagonalUp="1" diagonalDown="1">
      <left/>
      <right/>
      <top style="hair">
        <color rgb="FF000000"/>
      </top>
      <bottom style="thin">
        <color rgb="FF000000"/>
      </bottom>
      <diagonal style="dotted">
        <color indexed="64"/>
      </diagonal>
    </border>
    <border diagonalUp="1" diagonalDown="1">
      <left/>
      <right style="medium">
        <color indexed="64"/>
      </right>
      <top style="hair">
        <color rgb="FF000000"/>
      </top>
      <bottom style="thin">
        <color rgb="FF000000"/>
      </bottom>
      <diagonal style="dotted">
        <color indexed="64"/>
      </diagonal>
    </border>
    <border>
      <left style="hair">
        <color indexed="64"/>
      </left>
      <right/>
      <top/>
      <bottom style="hair">
        <color rgb="FF000000"/>
      </bottom>
      <diagonal/>
    </border>
    <border>
      <left/>
      <right/>
      <top/>
      <bottom style="hair">
        <color rgb="FF000000"/>
      </bottom>
      <diagonal/>
    </border>
    <border>
      <left/>
      <right style="hair">
        <color indexed="64"/>
      </right>
      <top/>
      <bottom style="hair">
        <color rgb="FF000000"/>
      </bottom>
      <diagonal/>
    </border>
    <border diagonalUp="1" diagonalDown="1">
      <left style="hair">
        <color indexed="64"/>
      </left>
      <right/>
      <top/>
      <bottom style="hair">
        <color rgb="FF000000"/>
      </bottom>
      <diagonal style="dotted">
        <color indexed="64"/>
      </diagonal>
    </border>
    <border diagonalUp="1" diagonalDown="1">
      <left/>
      <right/>
      <top/>
      <bottom style="hair">
        <color rgb="FF000000"/>
      </bottom>
      <diagonal style="dotted">
        <color indexed="64"/>
      </diagonal>
    </border>
    <border diagonalUp="1" diagonalDown="1">
      <left/>
      <right style="medium">
        <color indexed="64"/>
      </right>
      <top/>
      <bottom style="hair">
        <color rgb="FF000000"/>
      </bottom>
      <diagonal style="dotted">
        <color indexed="64"/>
      </diagonal>
    </border>
    <border diagonalUp="1" diagonalDown="1">
      <left style="thin">
        <color indexed="64"/>
      </left>
      <right style="hair">
        <color indexed="64"/>
      </right>
      <top/>
      <bottom style="medium">
        <color indexed="64"/>
      </bottom>
      <diagonal style="dotted">
        <color indexed="64"/>
      </diagonal>
    </border>
    <border diagonalUp="1" diagonalDown="1">
      <left style="hair">
        <color indexed="64"/>
      </left>
      <right style="hair">
        <color indexed="64"/>
      </right>
      <top/>
      <bottom style="medium">
        <color indexed="64"/>
      </bottom>
      <diagonal style="dotted">
        <color indexed="64"/>
      </diagonal>
    </border>
    <border>
      <left style="hair">
        <color indexed="64"/>
      </left>
      <right/>
      <top/>
      <bottom style="thin">
        <color rgb="FF000000"/>
      </bottom>
      <diagonal/>
    </border>
    <border>
      <left/>
      <right style="hair">
        <color indexed="64"/>
      </right>
      <top/>
      <bottom style="thin">
        <color rgb="FF000000"/>
      </bottom>
      <diagonal/>
    </border>
    <border>
      <left style="hair">
        <color indexed="64"/>
      </left>
      <right/>
      <top/>
      <bottom style="medium">
        <color indexed="64"/>
      </bottom>
      <diagonal/>
    </border>
    <border diagonalUp="1" diagonalDown="1">
      <left style="thin">
        <color indexed="64"/>
      </left>
      <right style="hair">
        <color indexed="64"/>
      </right>
      <top style="thin">
        <color rgb="FF000000"/>
      </top>
      <bottom style="hair">
        <color rgb="FF000000"/>
      </bottom>
      <diagonal style="dotted">
        <color indexed="64"/>
      </diagonal>
    </border>
    <border diagonalUp="1" diagonalDown="1">
      <left style="hair">
        <color indexed="64"/>
      </left>
      <right style="hair">
        <color indexed="64"/>
      </right>
      <top style="thin">
        <color rgb="FF000000"/>
      </top>
      <bottom style="hair">
        <color rgb="FF000000"/>
      </bottom>
      <diagonal style="dotted">
        <color indexed="64"/>
      </diagonal>
    </border>
    <border>
      <left style="hair">
        <color indexed="64"/>
      </left>
      <right/>
      <top style="thin">
        <color rgb="FF000000"/>
      </top>
      <bottom style="hair">
        <color rgb="FF000000"/>
      </bottom>
      <diagonal/>
    </border>
    <border>
      <left/>
      <right/>
      <top style="thin">
        <color rgb="FF000000"/>
      </top>
      <bottom style="hair">
        <color rgb="FF000000"/>
      </bottom>
      <diagonal/>
    </border>
    <border>
      <left/>
      <right style="hair">
        <color indexed="64"/>
      </right>
      <top style="thin">
        <color rgb="FF000000"/>
      </top>
      <bottom style="hair">
        <color rgb="FF000000"/>
      </bottom>
      <diagonal/>
    </border>
    <border>
      <left/>
      <right style="medium">
        <color indexed="64"/>
      </right>
      <top style="thin">
        <color rgb="FF000000"/>
      </top>
      <bottom style="hair">
        <color rgb="FF000000"/>
      </bottom>
      <diagonal/>
    </border>
    <border diagonalUp="1" diagonalDown="1">
      <left style="thin">
        <color indexed="64"/>
      </left>
      <right style="hair">
        <color indexed="64"/>
      </right>
      <top style="hair">
        <color rgb="FF000000"/>
      </top>
      <bottom style="hair">
        <color rgb="FF000000"/>
      </bottom>
      <diagonal style="dotted">
        <color indexed="64"/>
      </diagonal>
    </border>
    <border diagonalUp="1" diagonalDown="1">
      <left style="hair">
        <color indexed="64"/>
      </left>
      <right style="hair">
        <color indexed="64"/>
      </right>
      <top style="hair">
        <color rgb="FF000000"/>
      </top>
      <bottom style="hair">
        <color rgb="FF000000"/>
      </bottom>
      <diagonal style="dotted">
        <color indexed="64"/>
      </diagonal>
    </border>
    <border>
      <left/>
      <right style="medium">
        <color indexed="64"/>
      </right>
      <top style="hair">
        <color rgb="FF000000"/>
      </top>
      <bottom style="hair">
        <color rgb="FF000000"/>
      </bottom>
      <diagonal/>
    </border>
    <border diagonalUp="1" diagonalDown="1">
      <left style="thin">
        <color indexed="64"/>
      </left>
      <right style="hair">
        <color indexed="64"/>
      </right>
      <top style="hair">
        <color rgb="FF000000"/>
      </top>
      <bottom style="thin">
        <color rgb="FF000000"/>
      </bottom>
      <diagonal style="dotted">
        <color indexed="64"/>
      </diagonal>
    </border>
    <border diagonalUp="1" diagonalDown="1">
      <left style="hair">
        <color indexed="64"/>
      </left>
      <right style="hair">
        <color indexed="64"/>
      </right>
      <top style="hair">
        <color rgb="FF000000"/>
      </top>
      <bottom style="thin">
        <color rgb="FF000000"/>
      </bottom>
      <diagonal style="dotted">
        <color indexed="64"/>
      </diagonal>
    </border>
    <border>
      <left/>
      <right style="medium">
        <color indexed="64"/>
      </right>
      <top style="hair">
        <color rgb="FF000000"/>
      </top>
      <bottom style="thin">
        <color rgb="FF000000"/>
      </bottom>
      <diagonal/>
    </border>
    <border>
      <left style="thin">
        <color indexed="64"/>
      </left>
      <right/>
      <top style="hair">
        <color indexed="64"/>
      </top>
      <bottom style="hair">
        <color rgb="FF000000"/>
      </bottom>
      <diagonal/>
    </border>
    <border>
      <left/>
      <right/>
      <top style="hair">
        <color indexed="64"/>
      </top>
      <bottom style="hair">
        <color rgb="FF000000"/>
      </bottom>
      <diagonal/>
    </border>
    <border>
      <left/>
      <right style="hair">
        <color indexed="64"/>
      </right>
      <top style="hair">
        <color indexed="64"/>
      </top>
      <bottom style="hair">
        <color rgb="FF000000"/>
      </bottom>
      <diagonal/>
    </border>
    <border>
      <left style="hair">
        <color indexed="64"/>
      </left>
      <right/>
      <top style="hair">
        <color indexed="64"/>
      </top>
      <bottom style="hair">
        <color rgb="FF000000"/>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diagonalUp="1" diagonalDown="1">
      <left style="hair">
        <color indexed="64"/>
      </left>
      <right style="medium">
        <color indexed="64"/>
      </right>
      <top style="thin">
        <color indexed="64"/>
      </top>
      <bottom style="thin">
        <color indexed="64"/>
      </bottom>
      <diagonal style="dotted">
        <color indexed="64"/>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diagonalUp="1" diagonalDown="1">
      <left style="hair">
        <color indexed="64"/>
      </left>
      <right/>
      <top style="hair">
        <color indexed="64"/>
      </top>
      <bottom/>
      <diagonal style="dotted">
        <color indexed="64"/>
      </diagonal>
    </border>
    <border diagonalUp="1" diagonalDown="1">
      <left/>
      <right style="medium">
        <color indexed="64"/>
      </right>
      <top style="hair">
        <color indexed="64"/>
      </top>
      <bottom/>
      <diagonal style="dotted">
        <color indexed="64"/>
      </diagonal>
    </border>
    <border>
      <left style="thin">
        <color indexed="64"/>
      </left>
      <right/>
      <top/>
      <bottom style="hair">
        <color rgb="FF000000"/>
      </bottom>
      <diagonal/>
    </border>
    <border diagonalUp="1" diagonalDown="1">
      <left style="hair">
        <color indexed="64"/>
      </left>
      <right/>
      <top/>
      <bottom style="hair">
        <color indexed="64"/>
      </bottom>
      <diagonal style="dotted">
        <color indexed="64"/>
      </diagonal>
    </border>
    <border diagonalUp="1" diagonalDown="1">
      <left/>
      <right/>
      <top/>
      <bottom style="hair">
        <color indexed="64"/>
      </bottom>
      <diagonal style="dotted">
        <color indexed="64"/>
      </diagonal>
    </border>
    <border diagonalUp="1" diagonalDown="1">
      <left/>
      <right style="medium">
        <color indexed="64"/>
      </right>
      <top/>
      <bottom style="hair">
        <color indexed="64"/>
      </bottom>
      <diagonal style="dotted">
        <color indexed="64"/>
      </diagonal>
    </border>
    <border>
      <left style="thin">
        <color indexed="64"/>
      </left>
      <right/>
      <top style="thin">
        <color indexed="64"/>
      </top>
      <bottom/>
      <diagonal/>
    </border>
    <border>
      <left/>
      <right/>
      <top style="thin">
        <color indexed="64"/>
      </top>
      <bottom style="hair">
        <color rgb="FF000000"/>
      </bottom>
      <diagonal/>
    </border>
    <border>
      <left/>
      <right style="hair">
        <color indexed="64"/>
      </right>
      <top style="thin">
        <color indexed="64"/>
      </top>
      <bottom style="hair">
        <color rgb="FF000000"/>
      </bottom>
      <diagonal/>
    </border>
    <border diagonalUp="1" diagonalDown="1">
      <left/>
      <right/>
      <top style="thin">
        <color indexed="64"/>
      </top>
      <bottom/>
      <diagonal style="dotted">
        <color indexed="64"/>
      </diagonal>
    </border>
    <border diagonalUp="1" diagonalDown="1">
      <left style="hair">
        <color indexed="64"/>
      </left>
      <right/>
      <top style="thin">
        <color indexed="64"/>
      </top>
      <bottom style="hair">
        <color indexed="64"/>
      </bottom>
      <diagonal style="dotted">
        <color indexed="64"/>
      </diagonal>
    </border>
    <border diagonalUp="1" diagonalDown="1">
      <left/>
      <right/>
      <top style="thin">
        <color indexed="64"/>
      </top>
      <bottom style="hair">
        <color indexed="64"/>
      </bottom>
      <diagonal style="dotted">
        <color indexed="64"/>
      </diagonal>
    </border>
    <border diagonalUp="1" diagonalDown="1">
      <left/>
      <right style="medium">
        <color indexed="64"/>
      </right>
      <top style="thin">
        <color indexed="64"/>
      </top>
      <bottom style="hair">
        <color indexed="64"/>
      </bottom>
      <diagonal style="dotted">
        <color indexed="64"/>
      </diagonal>
    </border>
    <border>
      <left style="thin">
        <color indexed="64"/>
      </left>
      <right/>
      <top/>
      <bottom style="thin">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bottom/>
      <diagonal/>
    </border>
    <border>
      <left/>
      <right style="thin">
        <color indexed="64"/>
      </right>
      <top/>
      <bottom style="medium">
        <color indexed="64"/>
      </bottom>
      <diagonal/>
    </border>
  </borders>
  <cellStyleXfs count="5">
    <xf numFmtId="0" fontId="0" fillId="0" borderId="0"/>
    <xf numFmtId="0" fontId="26" fillId="0" borderId="0"/>
    <xf numFmtId="164" fontId="38" fillId="0" borderId="0" applyFont="0" applyFill="0" applyBorder="0" applyAlignment="0" applyProtection="0"/>
    <xf numFmtId="9" fontId="38" fillId="0" borderId="0" applyFont="0" applyFill="0" applyBorder="0" applyAlignment="0" applyProtection="0"/>
    <xf numFmtId="0" fontId="10" fillId="0" borderId="0"/>
  </cellStyleXfs>
  <cellXfs count="775">
    <xf numFmtId="0" fontId="0" fillId="0" borderId="0" xfId="0"/>
    <xf numFmtId="0" fontId="1" fillId="0" borderId="0" xfId="0" applyFont="1"/>
    <xf numFmtId="0" fontId="0" fillId="0" borderId="0" xfId="0" applyAlignment="1">
      <alignment horizontal="left" vertical="center"/>
    </xf>
    <xf numFmtId="0" fontId="1" fillId="0" borderId="0" xfId="0" applyFont="1" applyAlignment="1">
      <alignment horizontal="center" vertical="center"/>
    </xf>
    <xf numFmtId="0" fontId="2" fillId="0" borderId="0" xfId="0" applyFont="1"/>
    <xf numFmtId="4" fontId="6" fillId="0" borderId="0" xfId="0" applyNumberFormat="1" applyFont="1" applyAlignment="1">
      <alignment horizontal="center" vertical="center" textRotation="90"/>
    </xf>
    <xf numFmtId="10" fontId="6" fillId="0" borderId="0" xfId="0" applyNumberFormat="1" applyFont="1"/>
    <xf numFmtId="4" fontId="9" fillId="0" borderId="0" xfId="0" applyNumberFormat="1" applyFont="1" applyAlignment="1">
      <alignment horizontal="center" vertical="center"/>
    </xf>
    <xf numFmtId="0" fontId="2" fillId="0" borderId="0" xfId="0" applyFont="1" applyAlignment="1">
      <alignment vertical="center"/>
    </xf>
    <xf numFmtId="2" fontId="2" fillId="0" borderId="0" xfId="0" applyNumberFormat="1" applyFont="1"/>
    <xf numFmtId="0" fontId="0" fillId="0" borderId="0" xfId="0" applyAlignment="1">
      <alignment horizontal="center" vertical="center"/>
    </xf>
    <xf numFmtId="0" fontId="1" fillId="0" borderId="0" xfId="0" applyFont="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3" fillId="0" borderId="0" xfId="0" applyFont="1" applyAlignment="1">
      <alignment horizontal="left" vertical="top" wrapText="1"/>
    </xf>
    <xf numFmtId="0" fontId="3" fillId="0" borderId="0" xfId="0" applyFont="1" applyAlignment="1">
      <alignment horizontal="center" vertical="center" wrapText="1"/>
    </xf>
    <xf numFmtId="0" fontId="10" fillId="0" borderId="0" xfId="0" applyFont="1"/>
    <xf numFmtId="0" fontId="10" fillId="0" borderId="0" xfId="0" applyFont="1" applyAlignment="1">
      <alignment horizontal="center" vertical="center"/>
    </xf>
    <xf numFmtId="0" fontId="0" fillId="6" borderId="14" xfId="0" applyFill="1" applyBorder="1" applyProtection="1">
      <protection locked="0"/>
    </xf>
    <xf numFmtId="0" fontId="0" fillId="6" borderId="3" xfId="0" applyFill="1" applyBorder="1" applyProtection="1">
      <protection locked="0"/>
    </xf>
    <xf numFmtId="0" fontId="5" fillId="6" borderId="3" xfId="0" applyFont="1" applyFill="1" applyBorder="1" applyProtection="1">
      <protection locked="0"/>
    </xf>
    <xf numFmtId="0" fontId="1" fillId="6" borderId="3" xfId="0" applyFont="1" applyFill="1" applyBorder="1" applyProtection="1">
      <protection locked="0"/>
    </xf>
    <xf numFmtId="0" fontId="0" fillId="6" borderId="3" xfId="0" applyFill="1" applyBorder="1" applyAlignment="1" applyProtection="1">
      <alignment horizontal="left" vertical="center"/>
      <protection locked="0"/>
    </xf>
    <xf numFmtId="0" fontId="0" fillId="6" borderId="3" xfId="0" applyFill="1" applyBorder="1" applyAlignment="1" applyProtection="1">
      <alignment horizontal="center" vertical="center"/>
      <protection locked="0"/>
    </xf>
    <xf numFmtId="0" fontId="1" fillId="6" borderId="3" xfId="0" applyFont="1" applyFill="1" applyBorder="1" applyAlignment="1" applyProtection="1">
      <alignment horizontal="center" vertical="center"/>
      <protection locked="0"/>
    </xf>
    <xf numFmtId="0" fontId="0" fillId="6" borderId="0" xfId="0" applyFill="1" applyProtection="1">
      <protection locked="0"/>
    </xf>
    <xf numFmtId="0" fontId="0" fillId="6" borderId="0" xfId="0" applyFill="1" applyAlignment="1" applyProtection="1">
      <alignment horizontal="center" vertical="center"/>
      <protection locked="0"/>
    </xf>
    <xf numFmtId="0" fontId="0" fillId="6" borderId="14" xfId="0" applyFill="1" applyBorder="1" applyAlignment="1" applyProtection="1">
      <alignment horizontal="center" vertical="center"/>
      <protection locked="0"/>
    </xf>
    <xf numFmtId="0" fontId="12" fillId="0" borderId="0" xfId="0" applyFont="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0" fillId="0" borderId="0" xfId="0" applyAlignment="1">
      <alignment horizontal="left" vertical="top" wrapText="1"/>
    </xf>
    <xf numFmtId="166" fontId="0" fillId="0" borderId="49" xfId="0" applyNumberFormat="1" applyBorder="1" applyAlignment="1" applyProtection="1">
      <alignment horizontal="left" vertical="center"/>
      <protection hidden="1"/>
    </xf>
    <xf numFmtId="0" fontId="16" fillId="0" borderId="49" xfId="0" applyFont="1" applyBorder="1" applyProtection="1">
      <protection hidden="1"/>
    </xf>
    <xf numFmtId="0" fontId="16" fillId="0" borderId="49" xfId="0" applyFont="1" applyBorder="1" applyAlignment="1" applyProtection="1">
      <alignment horizontal="right" vertical="center"/>
      <protection hidden="1"/>
    </xf>
    <xf numFmtId="0" fontId="0" fillId="0" borderId="49" xfId="0" applyBorder="1" applyAlignment="1" applyProtection="1">
      <alignment horizontal="right" vertical="center"/>
      <protection hidden="1"/>
    </xf>
    <xf numFmtId="0" fontId="0" fillId="0" borderId="57" xfId="0" applyBorder="1" applyAlignment="1" applyProtection="1">
      <alignment horizontal="right" vertical="center"/>
      <protection hidden="1"/>
    </xf>
    <xf numFmtId="49" fontId="7" fillId="0" borderId="16" xfId="0" applyNumberFormat="1" applyFont="1" applyBorder="1" applyAlignment="1" applyProtection="1">
      <alignment horizontal="center" vertical="center" wrapText="1"/>
      <protection hidden="1"/>
    </xf>
    <xf numFmtId="49" fontId="7" fillId="0" borderId="15" xfId="0" applyNumberFormat="1" applyFont="1" applyBorder="1" applyAlignment="1" applyProtection="1">
      <alignment horizontal="center" vertical="center" wrapText="1"/>
      <protection hidden="1"/>
    </xf>
    <xf numFmtId="0" fontId="7" fillId="4" borderId="69" xfId="0" applyFont="1" applyFill="1" applyBorder="1" applyAlignment="1" applyProtection="1">
      <alignment horizontal="center" vertical="center" textRotation="90" wrapText="1"/>
      <protection hidden="1"/>
    </xf>
    <xf numFmtId="0" fontId="8" fillId="0" borderId="13" xfId="0" applyFont="1" applyBorder="1" applyAlignment="1" applyProtection="1">
      <alignment horizontal="center" vertical="center" wrapText="1"/>
      <protection hidden="1"/>
    </xf>
    <xf numFmtId="0" fontId="8" fillId="0" borderId="7" xfId="0" applyFont="1" applyBorder="1" applyAlignment="1" applyProtection="1">
      <alignment horizontal="center" vertical="center" wrapText="1"/>
      <protection hidden="1"/>
    </xf>
    <xf numFmtId="0" fontId="7" fillId="0" borderId="7" xfId="0" applyFont="1" applyBorder="1" applyAlignment="1" applyProtection="1">
      <alignment horizontal="center" vertical="center"/>
      <protection hidden="1"/>
    </xf>
    <xf numFmtId="0" fontId="7" fillId="0" borderId="7" xfId="0" applyFont="1" applyBorder="1" applyAlignment="1" applyProtection="1">
      <alignment horizontal="center" vertical="center" textRotation="90" wrapText="1"/>
      <protection hidden="1"/>
    </xf>
    <xf numFmtId="0" fontId="8" fillId="0" borderId="7" xfId="0" applyFont="1" applyBorder="1" applyAlignment="1" applyProtection="1">
      <alignment horizontal="center" vertical="center" textRotation="90" wrapText="1"/>
      <protection hidden="1"/>
    </xf>
    <xf numFmtId="0" fontId="8" fillId="6" borderId="34" xfId="0" applyFont="1" applyFill="1" applyBorder="1" applyAlignment="1" applyProtection="1">
      <alignment horizontal="center" vertical="center" wrapText="1" shrinkToFit="1"/>
      <protection locked="0" hidden="1"/>
    </xf>
    <xf numFmtId="0" fontId="8" fillId="6" borderId="63" xfId="0" applyFont="1" applyFill="1" applyBorder="1" applyAlignment="1" applyProtection="1">
      <alignment horizontal="center" vertical="center"/>
      <protection locked="0" hidden="1"/>
    </xf>
    <xf numFmtId="0" fontId="8" fillId="6" borderId="32" xfId="0" applyFont="1" applyFill="1" applyBorder="1" applyAlignment="1" applyProtection="1">
      <alignment horizontal="center" vertical="center" wrapText="1" shrinkToFit="1"/>
      <protection locked="0" hidden="1"/>
    </xf>
    <xf numFmtId="0" fontId="8" fillId="6" borderId="64" xfId="0" applyFont="1" applyFill="1" applyBorder="1" applyAlignment="1" applyProtection="1">
      <alignment horizontal="center" vertical="center"/>
      <protection locked="0" hidden="1"/>
    </xf>
    <xf numFmtId="165" fontId="8" fillId="0" borderId="9" xfId="0" applyNumberFormat="1" applyFont="1" applyBorder="1" applyAlignment="1" applyProtection="1">
      <alignment horizontal="center" vertical="center"/>
      <protection hidden="1"/>
    </xf>
    <xf numFmtId="0" fontId="8" fillId="6" borderId="33" xfId="0" applyFont="1" applyFill="1" applyBorder="1" applyAlignment="1" applyProtection="1">
      <alignment horizontal="center" vertical="center" wrapText="1" shrinkToFit="1"/>
      <protection locked="0" hidden="1"/>
    </xf>
    <xf numFmtId="165" fontId="8" fillId="0" borderId="46" xfId="0" applyNumberFormat="1" applyFont="1" applyBorder="1" applyAlignment="1" applyProtection="1">
      <alignment horizontal="center" vertical="center"/>
      <protection hidden="1"/>
    </xf>
    <xf numFmtId="165" fontId="8" fillId="0" borderId="61" xfId="0" applyNumberFormat="1" applyFont="1" applyBorder="1" applyAlignment="1" applyProtection="1">
      <alignment horizontal="center" vertical="center"/>
      <protection hidden="1"/>
    </xf>
    <xf numFmtId="0" fontId="8" fillId="6" borderId="65" xfId="0" applyFont="1" applyFill="1" applyBorder="1" applyAlignment="1" applyProtection="1">
      <alignment horizontal="center" vertical="center"/>
      <protection locked="0" hidden="1"/>
    </xf>
    <xf numFmtId="165" fontId="8" fillId="0" borderId="87" xfId="0" applyNumberFormat="1" applyFont="1" applyBorder="1" applyAlignment="1" applyProtection="1">
      <alignment horizontal="center" vertical="center"/>
      <protection hidden="1"/>
    </xf>
    <xf numFmtId="0" fontId="8" fillId="6" borderId="41" xfId="0" applyFont="1" applyFill="1" applyBorder="1" applyAlignment="1" applyProtection="1">
      <alignment horizontal="center" vertical="center"/>
      <protection locked="0" hidden="1"/>
    </xf>
    <xf numFmtId="165" fontId="8" fillId="0" borderId="81" xfId="0" applyNumberFormat="1" applyFont="1" applyBorder="1" applyAlignment="1" applyProtection="1">
      <alignment horizontal="center" vertical="center"/>
      <protection hidden="1"/>
    </xf>
    <xf numFmtId="165" fontId="8" fillId="0" borderId="83" xfId="0" applyNumberFormat="1" applyFont="1" applyBorder="1" applyAlignment="1" applyProtection="1">
      <alignment horizontal="center" vertical="center"/>
      <protection hidden="1"/>
    </xf>
    <xf numFmtId="165" fontId="8" fillId="0" borderId="88" xfId="0" applyNumberFormat="1" applyFont="1" applyBorder="1" applyAlignment="1" applyProtection="1">
      <alignment horizontal="center" vertical="center"/>
      <protection hidden="1"/>
    </xf>
    <xf numFmtId="165" fontId="8" fillId="0" borderId="89" xfId="0" applyNumberFormat="1" applyFont="1" applyBorder="1" applyAlignment="1" applyProtection="1">
      <alignment horizontal="center" vertical="center"/>
      <protection hidden="1"/>
    </xf>
    <xf numFmtId="165" fontId="8" fillId="0" borderId="27" xfId="0" applyNumberFormat="1" applyFont="1" applyBorder="1" applyAlignment="1" applyProtection="1">
      <alignment horizontal="center" vertical="center"/>
      <protection hidden="1"/>
    </xf>
    <xf numFmtId="165" fontId="8" fillId="0" borderId="82" xfId="0" applyNumberFormat="1" applyFont="1" applyBorder="1" applyAlignment="1" applyProtection="1">
      <alignment horizontal="center" vertical="center"/>
      <protection hidden="1"/>
    </xf>
    <xf numFmtId="167" fontId="8" fillId="0" borderId="82" xfId="0" applyNumberFormat="1" applyFont="1" applyBorder="1" applyAlignment="1" applyProtection="1">
      <alignment horizontal="center" vertical="center"/>
      <protection hidden="1"/>
    </xf>
    <xf numFmtId="167" fontId="8" fillId="0" borderId="87" xfId="0" applyNumberFormat="1" applyFont="1" applyBorder="1" applyAlignment="1" applyProtection="1">
      <alignment horizontal="center" vertical="center"/>
      <protection hidden="1"/>
    </xf>
    <xf numFmtId="0" fontId="8" fillId="6" borderId="43" xfId="0" applyFont="1" applyFill="1" applyBorder="1" applyAlignment="1" applyProtection="1">
      <alignment horizontal="center" vertical="center" wrapText="1" shrinkToFit="1"/>
      <protection locked="0" hidden="1"/>
    </xf>
    <xf numFmtId="165" fontId="8" fillId="3" borderId="1" xfId="0" applyNumberFormat="1" applyFont="1" applyFill="1" applyBorder="1" applyAlignment="1" applyProtection="1">
      <alignment horizontal="center" vertical="center"/>
      <protection hidden="1"/>
    </xf>
    <xf numFmtId="165" fontId="8" fillId="3" borderId="67" xfId="0" applyNumberFormat="1" applyFont="1" applyFill="1" applyBorder="1" applyAlignment="1" applyProtection="1">
      <alignment horizontal="center" vertical="center"/>
      <protection hidden="1"/>
    </xf>
    <xf numFmtId="165" fontId="8" fillId="3" borderId="49" xfId="0" applyNumberFormat="1" applyFont="1" applyFill="1" applyBorder="1" applyAlignment="1" applyProtection="1">
      <alignment horizontal="center" vertical="center"/>
      <protection hidden="1"/>
    </xf>
    <xf numFmtId="165" fontId="8" fillId="3" borderId="72" xfId="0" applyNumberFormat="1" applyFont="1" applyFill="1" applyBorder="1" applyAlignment="1" applyProtection="1">
      <alignment horizontal="center" vertical="center"/>
      <protection hidden="1"/>
    </xf>
    <xf numFmtId="168" fontId="8" fillId="3" borderId="57" xfId="0" applyNumberFormat="1" applyFont="1" applyFill="1" applyBorder="1" applyAlignment="1" applyProtection="1">
      <alignment horizontal="center" vertical="center"/>
      <protection hidden="1"/>
    </xf>
    <xf numFmtId="0" fontId="7" fillId="0" borderId="4" xfId="0" applyFont="1" applyBorder="1" applyAlignment="1" applyProtection="1">
      <alignment horizontal="center" vertical="center"/>
      <protection hidden="1"/>
    </xf>
    <xf numFmtId="0" fontId="3" fillId="2" borderId="5" xfId="0" applyFont="1" applyFill="1" applyBorder="1" applyAlignment="1" applyProtection="1">
      <alignment horizontal="center" vertical="center"/>
      <protection hidden="1"/>
    </xf>
    <xf numFmtId="0" fontId="8" fillId="0" borderId="17" xfId="0" applyFont="1" applyBorder="1" applyAlignment="1" applyProtection="1">
      <alignment horizontal="center" vertical="center" wrapText="1" shrinkToFit="1"/>
      <protection hidden="1"/>
    </xf>
    <xf numFmtId="0" fontId="0" fillId="0" borderId="18" xfId="0" applyBorder="1" applyProtection="1">
      <protection hidden="1"/>
    </xf>
    <xf numFmtId="9" fontId="7" fillId="0" borderId="18" xfId="0" applyNumberFormat="1" applyFont="1" applyBorder="1" applyAlignment="1" applyProtection="1">
      <alignment horizontal="center" vertical="center"/>
      <protection hidden="1"/>
    </xf>
    <xf numFmtId="0" fontId="7" fillId="0" borderId="18" xfId="0" applyFont="1" applyBorder="1" applyAlignment="1" applyProtection="1">
      <alignment horizontal="center" vertical="center"/>
      <protection hidden="1"/>
    </xf>
    <xf numFmtId="4" fontId="7" fillId="0" borderId="7" xfId="0" applyNumberFormat="1" applyFont="1" applyBorder="1" applyAlignment="1" applyProtection="1">
      <alignment horizontal="center" vertical="center"/>
      <protection hidden="1"/>
    </xf>
    <xf numFmtId="0" fontId="8" fillId="6" borderId="42" xfId="0" applyFont="1" applyFill="1" applyBorder="1" applyAlignment="1" applyProtection="1">
      <alignment horizontal="center" vertical="center" wrapText="1" shrinkToFit="1"/>
      <protection locked="0" hidden="1"/>
    </xf>
    <xf numFmtId="0" fontId="8" fillId="6" borderId="94" xfId="0" applyFont="1" applyFill="1" applyBorder="1" applyAlignment="1" applyProtection="1">
      <alignment horizontal="center" vertical="center"/>
      <protection locked="0" hidden="1"/>
    </xf>
    <xf numFmtId="165" fontId="8" fillId="0" borderId="38" xfId="0" applyNumberFormat="1" applyFont="1" applyBorder="1" applyAlignment="1" applyProtection="1">
      <alignment horizontal="center" vertical="center"/>
      <protection hidden="1"/>
    </xf>
    <xf numFmtId="165" fontId="8" fillId="0" borderId="26" xfId="0" applyNumberFormat="1" applyFont="1" applyBorder="1" applyAlignment="1" applyProtection="1">
      <alignment horizontal="center" vertical="center"/>
      <protection hidden="1"/>
    </xf>
    <xf numFmtId="165" fontId="8" fillId="0" borderId="95" xfId="0" applyNumberFormat="1" applyFont="1" applyBorder="1" applyAlignment="1" applyProtection="1">
      <alignment horizontal="center" vertical="center"/>
      <protection hidden="1"/>
    </xf>
    <xf numFmtId="0" fontId="11" fillId="0" borderId="17" xfId="0" applyFont="1" applyBorder="1" applyProtection="1">
      <protection hidden="1"/>
    </xf>
    <xf numFmtId="0" fontId="8" fillId="0" borderId="18" xfId="0" applyFont="1" applyBorder="1" applyProtection="1">
      <protection hidden="1"/>
    </xf>
    <xf numFmtId="0" fontId="11" fillId="0" borderId="18" xfId="0" applyFont="1" applyBorder="1" applyProtection="1">
      <protection hidden="1"/>
    </xf>
    <xf numFmtId="0" fontId="11" fillId="0" borderId="18" xfId="0" applyFont="1" applyBorder="1" applyAlignment="1" applyProtection="1">
      <alignment horizontal="left" vertical="center"/>
      <protection hidden="1"/>
    </xf>
    <xf numFmtId="0" fontId="11" fillId="0" borderId="18" xfId="0" applyFont="1" applyBorder="1" applyAlignment="1" applyProtection="1">
      <alignment horizontal="center" vertical="center"/>
      <protection hidden="1"/>
    </xf>
    <xf numFmtId="0" fontId="8" fillId="0" borderId="18" xfId="0" applyFont="1" applyBorder="1" applyAlignment="1" applyProtection="1">
      <alignment horizontal="center" vertical="center"/>
      <protection hidden="1"/>
    </xf>
    <xf numFmtId="0" fontId="8" fillId="0" borderId="19" xfId="0" applyFont="1" applyBorder="1" applyAlignment="1" applyProtection="1">
      <alignment horizontal="center" vertical="center"/>
      <protection hidden="1"/>
    </xf>
    <xf numFmtId="0" fontId="17" fillId="5" borderId="11" xfId="0" applyFont="1" applyFill="1" applyBorder="1" applyAlignment="1" applyProtection="1">
      <alignment horizontal="center" vertical="center"/>
      <protection hidden="1"/>
    </xf>
    <xf numFmtId="0" fontId="17" fillId="5" borderId="0" xfId="0" applyFont="1" applyFill="1" applyAlignment="1" applyProtection="1">
      <alignment horizontal="center" vertical="center"/>
      <protection hidden="1"/>
    </xf>
    <xf numFmtId="0" fontId="3" fillId="5" borderId="59" xfId="0" applyFont="1" applyFill="1" applyBorder="1" applyAlignment="1" applyProtection="1">
      <alignment horizontal="center" vertical="center"/>
      <protection hidden="1"/>
    </xf>
    <xf numFmtId="0" fontId="3" fillId="5" borderId="28" xfId="0" applyFont="1" applyFill="1" applyBorder="1" applyAlignment="1" applyProtection="1">
      <alignment horizontal="center" vertical="center"/>
      <protection hidden="1"/>
    </xf>
    <xf numFmtId="0" fontId="3" fillId="5" borderId="55" xfId="0" applyFont="1" applyFill="1" applyBorder="1" applyAlignment="1" applyProtection="1">
      <alignment horizontal="center" vertical="center"/>
      <protection hidden="1"/>
    </xf>
    <xf numFmtId="0" fontId="17" fillId="0" borderId="0" xfId="0" applyFont="1" applyAlignment="1" applyProtection="1">
      <alignment horizontal="center" vertical="center"/>
      <protection hidden="1"/>
    </xf>
    <xf numFmtId="4" fontId="17" fillId="0" borderId="0" xfId="0" applyNumberFormat="1" applyFont="1" applyAlignment="1" applyProtection="1">
      <alignment horizontal="center" vertical="center"/>
      <protection hidden="1"/>
    </xf>
    <xf numFmtId="0" fontId="3" fillId="5" borderId="18" xfId="0" applyFont="1" applyFill="1" applyBorder="1" applyAlignment="1" applyProtection="1">
      <alignment horizontal="center" vertical="center"/>
      <protection hidden="1"/>
    </xf>
    <xf numFmtId="0" fontId="17" fillId="0" borderId="0" xfId="0" applyFont="1" applyAlignment="1" applyProtection="1">
      <alignment horizontal="center" vertical="center" wrapText="1" shrinkToFit="1"/>
      <protection hidden="1"/>
    </xf>
    <xf numFmtId="0" fontId="18" fillId="0" borderId="0" xfId="0" applyFont="1" applyProtection="1">
      <protection hidden="1"/>
    </xf>
    <xf numFmtId="0" fontId="0" fillId="0" borderId="0" xfId="0" applyProtection="1">
      <protection hidden="1"/>
    </xf>
    <xf numFmtId="9" fontId="17" fillId="0" borderId="0" xfId="0" applyNumberFormat="1" applyFont="1" applyAlignment="1" applyProtection="1">
      <alignment horizontal="center" vertical="center"/>
      <protection hidden="1"/>
    </xf>
    <xf numFmtId="0" fontId="5" fillId="0" borderId="0" xfId="0" applyFont="1" applyProtection="1">
      <protection hidden="1"/>
    </xf>
    <xf numFmtId="0" fontId="5" fillId="0" borderId="0" xfId="0" applyFont="1" applyAlignment="1" applyProtection="1">
      <alignment horizontal="left" vertical="center"/>
      <protection hidden="1"/>
    </xf>
    <xf numFmtId="0" fontId="5" fillId="0" borderId="0" xfId="0" applyFont="1" applyAlignment="1" applyProtection="1">
      <alignment horizontal="center" vertical="center"/>
      <protection hidden="1"/>
    </xf>
    <xf numFmtId="0" fontId="32" fillId="7" borderId="108" xfId="1" applyFont="1" applyFill="1" applyBorder="1" applyAlignment="1">
      <alignment horizontal="center" vertical="center" wrapText="1"/>
    </xf>
    <xf numFmtId="0" fontId="33" fillId="7" borderId="103" xfId="1" applyFont="1" applyFill="1" applyBorder="1" applyAlignment="1">
      <alignment horizontal="center" vertical="center" wrapText="1"/>
    </xf>
    <xf numFmtId="0" fontId="32" fillId="7" borderId="103" xfId="1" applyFont="1" applyFill="1" applyBorder="1" applyAlignment="1">
      <alignment horizontal="center" vertical="center" wrapText="1"/>
    </xf>
    <xf numFmtId="0" fontId="32" fillId="7" borderId="110" xfId="1" applyFont="1" applyFill="1" applyBorder="1" applyAlignment="1">
      <alignment horizontal="center" vertical="center" wrapText="1"/>
    </xf>
    <xf numFmtId="0" fontId="11" fillId="8" borderId="103" xfId="1" applyFont="1" applyFill="1" applyBorder="1" applyAlignment="1">
      <alignment horizontal="center" vertical="top" wrapText="1"/>
    </xf>
    <xf numFmtId="0" fontId="36" fillId="8" borderId="117" xfId="1" applyFont="1" applyFill="1" applyBorder="1" applyAlignment="1">
      <alignment horizontal="left" vertical="top" wrapText="1"/>
    </xf>
    <xf numFmtId="0" fontId="36" fillId="8" borderId="118" xfId="1" applyFont="1" applyFill="1" applyBorder="1" applyAlignment="1">
      <alignment horizontal="left" vertical="top" wrapText="1"/>
    </xf>
    <xf numFmtId="0" fontId="11" fillId="9" borderId="103" xfId="1" applyFont="1" applyFill="1" applyBorder="1" applyAlignment="1">
      <alignment horizontal="center" vertical="top" wrapText="1"/>
    </xf>
    <xf numFmtId="0" fontId="36" fillId="9" borderId="118" xfId="1" applyFont="1" applyFill="1" applyBorder="1" applyAlignment="1">
      <alignment horizontal="left" vertical="top" wrapText="1"/>
    </xf>
    <xf numFmtId="0" fontId="11" fillId="8" borderId="103" xfId="1" applyFont="1" applyFill="1" applyBorder="1" applyAlignment="1">
      <alignment horizontal="center" vertical="center" wrapText="1"/>
    </xf>
    <xf numFmtId="0" fontId="36" fillId="9" borderId="119" xfId="1" applyFont="1" applyFill="1" applyBorder="1" applyAlignment="1">
      <alignment horizontal="left" vertical="top" wrapText="1"/>
    </xf>
    <xf numFmtId="0" fontId="11" fillId="8" borderId="110" xfId="1" applyFont="1" applyFill="1" applyBorder="1" applyAlignment="1">
      <alignment horizontal="center" vertical="top" wrapText="1"/>
    </xf>
    <xf numFmtId="0" fontId="36" fillId="8" borderId="110" xfId="1" applyFont="1" applyFill="1" applyBorder="1" applyAlignment="1">
      <alignment horizontal="left" vertical="top" wrapText="1"/>
    </xf>
    <xf numFmtId="0" fontId="36" fillId="8" borderId="103" xfId="1" applyFont="1" applyFill="1" applyBorder="1" applyAlignment="1">
      <alignment horizontal="left" vertical="top" wrapText="1"/>
    </xf>
    <xf numFmtId="0" fontId="36" fillId="9" borderId="103" xfId="1" applyFont="1" applyFill="1" applyBorder="1" applyAlignment="1">
      <alignment horizontal="left" vertical="top" wrapText="1"/>
    </xf>
    <xf numFmtId="0" fontId="11" fillId="8" borderId="102" xfId="1" applyFont="1" applyFill="1" applyBorder="1" applyAlignment="1">
      <alignment horizontal="right" vertical="top" wrapText="1" indent="1"/>
    </xf>
    <xf numFmtId="0" fontId="11" fillId="8" borderId="102" xfId="1" applyFont="1" applyFill="1" applyBorder="1" applyAlignment="1">
      <alignment horizontal="center" vertical="top" wrapText="1"/>
    </xf>
    <xf numFmtId="0" fontId="11" fillId="8" borderId="102" xfId="1" applyFont="1" applyFill="1" applyBorder="1" applyAlignment="1">
      <alignment horizontal="left" vertical="top" wrapText="1" indent="2"/>
    </xf>
    <xf numFmtId="0" fontId="36" fillId="8" borderId="102" xfId="1" applyFont="1" applyFill="1" applyBorder="1" applyAlignment="1">
      <alignment horizontal="left" vertical="top" wrapText="1"/>
    </xf>
    <xf numFmtId="0" fontId="11" fillId="9" borderId="102" xfId="1" applyFont="1" applyFill="1" applyBorder="1" applyAlignment="1">
      <alignment horizontal="right" vertical="top" wrapText="1" indent="1"/>
    </xf>
    <xf numFmtId="0" fontId="11" fillId="9" borderId="102" xfId="1" applyFont="1" applyFill="1" applyBorder="1" applyAlignment="1">
      <alignment horizontal="center" vertical="top" wrapText="1"/>
    </xf>
    <xf numFmtId="0" fontId="11" fillId="9" borderId="102" xfId="1" applyFont="1" applyFill="1" applyBorder="1" applyAlignment="1">
      <alignment horizontal="left" vertical="top" wrapText="1" indent="2"/>
    </xf>
    <xf numFmtId="0" fontId="36" fillId="9" borderId="102" xfId="1" applyFont="1" applyFill="1" applyBorder="1" applyAlignment="1">
      <alignment horizontal="left" vertical="top" wrapText="1"/>
    </xf>
    <xf numFmtId="0" fontId="11" fillId="8" borderId="102" xfId="1" applyFont="1" applyFill="1" applyBorder="1" applyAlignment="1">
      <alignment horizontal="left" vertical="top" wrapText="1" indent="1"/>
    </xf>
    <xf numFmtId="0" fontId="28" fillId="8" borderId="111" xfId="1" applyFont="1" applyFill="1" applyBorder="1" applyAlignment="1">
      <alignment horizontal="left" vertical="top" wrapText="1"/>
    </xf>
    <xf numFmtId="0" fontId="11" fillId="8" borderId="4" xfId="1" applyFont="1" applyFill="1" applyBorder="1" applyAlignment="1">
      <alignment horizontal="right" vertical="top" wrapText="1" indent="1"/>
    </xf>
    <xf numFmtId="0" fontId="36" fillId="8" borderId="4" xfId="1" applyFont="1" applyFill="1" applyBorder="1" applyAlignment="1">
      <alignment horizontal="left" vertical="top" wrapText="1"/>
    </xf>
    <xf numFmtId="0" fontId="11" fillId="8" borderId="4" xfId="1" applyFont="1" applyFill="1" applyBorder="1" applyAlignment="1">
      <alignment horizontal="center" vertical="top" wrapText="1"/>
    </xf>
    <xf numFmtId="0" fontId="11" fillId="8" borderId="15" xfId="1" applyFont="1" applyFill="1" applyBorder="1" applyAlignment="1">
      <alignment horizontal="right" vertical="top" wrapText="1" indent="1"/>
    </xf>
    <xf numFmtId="0" fontId="36" fillId="8" borderId="15" xfId="1" applyFont="1" applyFill="1" applyBorder="1" applyAlignment="1">
      <alignment horizontal="left" vertical="top" wrapText="1"/>
    </xf>
    <xf numFmtId="0" fontId="11" fillId="8" borderId="15" xfId="1" applyFont="1" applyFill="1" applyBorder="1" applyAlignment="1">
      <alignment horizontal="center" vertical="top" wrapText="1"/>
    </xf>
    <xf numFmtId="0" fontId="0" fillId="0" borderId="28" xfId="0" applyBorder="1"/>
    <xf numFmtId="0" fontId="28" fillId="8" borderId="103" xfId="1" applyFont="1" applyFill="1" applyBorder="1" applyAlignment="1">
      <alignment horizontal="left" vertical="top" wrapText="1"/>
    </xf>
    <xf numFmtId="0" fontId="28" fillId="9" borderId="103" xfId="1" applyFont="1" applyFill="1" applyBorder="1" applyAlignment="1">
      <alignment horizontal="left" vertical="top" wrapText="1"/>
    </xf>
    <xf numFmtId="0" fontId="28" fillId="8" borderId="110" xfId="1" applyFont="1" applyFill="1" applyBorder="1" applyAlignment="1">
      <alignment horizontal="left" vertical="top" wrapText="1"/>
    </xf>
    <xf numFmtId="0" fontId="28" fillId="9" borderId="110" xfId="1" applyFont="1" applyFill="1" applyBorder="1" applyAlignment="1">
      <alignment horizontal="left" vertical="top" wrapText="1"/>
    </xf>
    <xf numFmtId="165" fontId="29" fillId="0" borderId="102" xfId="1" applyNumberFormat="1" applyFont="1" applyBorder="1" applyAlignment="1">
      <alignment horizontal="center" vertical="center" wrapText="1"/>
    </xf>
    <xf numFmtId="0" fontId="28" fillId="8" borderId="105" xfId="1" applyFont="1" applyFill="1" applyBorder="1" applyAlignment="1">
      <alignment horizontal="left" vertical="top" wrapText="1"/>
    </xf>
    <xf numFmtId="0" fontId="28" fillId="9" borderId="105" xfId="1" applyFont="1" applyFill="1" applyBorder="1" applyAlignment="1">
      <alignment horizontal="left" vertical="top" wrapText="1"/>
    </xf>
    <xf numFmtId="0" fontId="28" fillId="8" borderId="104" xfId="1" applyFont="1" applyFill="1" applyBorder="1" applyAlignment="1">
      <alignment horizontal="left" vertical="top" wrapText="1"/>
    </xf>
    <xf numFmtId="0" fontId="28" fillId="9" borderId="104" xfId="1" applyFont="1" applyFill="1" applyBorder="1" applyAlignment="1">
      <alignment horizontal="left" vertical="top" wrapText="1"/>
    </xf>
    <xf numFmtId="0" fontId="28" fillId="8" borderId="109" xfId="1" applyFont="1" applyFill="1" applyBorder="1" applyAlignment="1">
      <alignment horizontal="left" vertical="top" wrapText="1"/>
    </xf>
    <xf numFmtId="0" fontId="11" fillId="8" borderId="103" xfId="1" applyFont="1" applyFill="1" applyBorder="1" applyAlignment="1">
      <alignment horizontal="left" vertical="top" wrapText="1"/>
    </xf>
    <xf numFmtId="0" fontId="11" fillId="9" borderId="102" xfId="1" applyFont="1" applyFill="1" applyBorder="1" applyAlignment="1">
      <alignment horizontal="left" vertical="top" wrapText="1" indent="1"/>
    </xf>
    <xf numFmtId="0" fontId="11" fillId="9" borderId="103" xfId="1" applyFont="1" applyFill="1" applyBorder="1" applyAlignment="1">
      <alignment horizontal="left" vertical="top" wrapText="1"/>
    </xf>
    <xf numFmtId="0" fontId="36" fillId="9" borderId="110" xfId="1" applyFont="1" applyFill="1" applyBorder="1" applyAlignment="1">
      <alignment horizontal="left" vertical="top" wrapText="1"/>
    </xf>
    <xf numFmtId="0" fontId="36" fillId="9" borderId="110" xfId="1" applyFont="1" applyFill="1" applyBorder="1" applyAlignment="1">
      <alignment horizontal="center" vertical="top" wrapText="1"/>
    </xf>
    <xf numFmtId="0" fontId="11" fillId="9" borderId="102" xfId="1" applyFont="1" applyFill="1" applyBorder="1" applyAlignment="1">
      <alignment horizontal="left" vertical="center" wrapText="1" indent="1"/>
    </xf>
    <xf numFmtId="0" fontId="32" fillId="7" borderId="113" xfId="1" applyFont="1" applyFill="1" applyBorder="1" applyAlignment="1">
      <alignment horizontal="center" vertical="center" wrapText="1"/>
    </xf>
    <xf numFmtId="0" fontId="34" fillId="8" borderId="105" xfId="1" applyFont="1" applyFill="1" applyBorder="1" applyAlignment="1">
      <alignment horizontal="left" vertical="top" wrapText="1"/>
    </xf>
    <xf numFmtId="0" fontId="34" fillId="9" borderId="105" xfId="1" applyFont="1" applyFill="1" applyBorder="1" applyAlignment="1">
      <alignment horizontal="left" vertical="top" wrapText="1"/>
    </xf>
    <xf numFmtId="0" fontId="34" fillId="9" borderId="111" xfId="1" applyFont="1" applyFill="1" applyBorder="1" applyAlignment="1">
      <alignment horizontal="left" vertical="top" wrapText="1"/>
    </xf>
    <xf numFmtId="0" fontId="33" fillId="7" borderId="122" xfId="1" applyFont="1" applyFill="1" applyBorder="1" applyAlignment="1">
      <alignment horizontal="center" vertical="center" wrapText="1"/>
    </xf>
    <xf numFmtId="0" fontId="32" fillId="7" borderId="123" xfId="1" applyFont="1" applyFill="1" applyBorder="1" applyAlignment="1">
      <alignment horizontal="center" vertical="center" wrapText="1"/>
    </xf>
    <xf numFmtId="2" fontId="33" fillId="8" borderId="124" xfId="1" applyNumberFormat="1" applyFont="1" applyFill="1" applyBorder="1" applyAlignment="1">
      <alignment horizontal="center" vertical="top" wrapText="1"/>
    </xf>
    <xf numFmtId="2" fontId="33" fillId="9" borderId="124" xfId="1" applyNumberFormat="1" applyFont="1" applyFill="1" applyBorder="1" applyAlignment="1">
      <alignment horizontal="center" vertical="top" wrapText="1"/>
    </xf>
    <xf numFmtId="2" fontId="33" fillId="8" borderId="124" xfId="1" applyNumberFormat="1" applyFont="1" applyFill="1" applyBorder="1" applyAlignment="1">
      <alignment horizontal="center" vertical="center" wrapText="1"/>
    </xf>
    <xf numFmtId="2" fontId="33" fillId="8" borderId="125" xfId="1" applyNumberFormat="1" applyFont="1" applyFill="1" applyBorder="1" applyAlignment="1">
      <alignment horizontal="center" vertical="top" wrapText="1"/>
    </xf>
    <xf numFmtId="2" fontId="33" fillId="9" borderId="126" xfId="1" applyNumberFormat="1" applyFont="1" applyFill="1" applyBorder="1" applyAlignment="1">
      <alignment horizontal="center" vertical="top" wrapText="1"/>
    </xf>
    <xf numFmtId="2" fontId="33" fillId="8" borderId="127" xfId="1" applyNumberFormat="1" applyFont="1" applyFill="1" applyBorder="1" applyAlignment="1">
      <alignment horizontal="center" vertical="top" wrapText="1"/>
    </xf>
    <xf numFmtId="2" fontId="33" fillId="9" borderId="127" xfId="1" applyNumberFormat="1" applyFont="1" applyFill="1" applyBorder="1" applyAlignment="1">
      <alignment horizontal="center" vertical="top" wrapText="1"/>
    </xf>
    <xf numFmtId="2" fontId="33" fillId="8" borderId="128" xfId="1" applyNumberFormat="1" applyFont="1" applyFill="1" applyBorder="1" applyAlignment="1">
      <alignment horizontal="center" vertical="top" wrapText="1"/>
    </xf>
    <xf numFmtId="0" fontId="0" fillId="0" borderId="12" xfId="0" applyBorder="1"/>
    <xf numFmtId="0" fontId="0" fillId="0" borderId="51" xfId="0" applyBorder="1"/>
    <xf numFmtId="2" fontId="33" fillId="9" borderId="129" xfId="1" applyNumberFormat="1" applyFont="1" applyFill="1" applyBorder="1" applyAlignment="1">
      <alignment horizontal="left" vertical="top" wrapText="1" indent="2"/>
    </xf>
    <xf numFmtId="2" fontId="33" fillId="8" borderId="127" xfId="1" applyNumberFormat="1" applyFont="1" applyFill="1" applyBorder="1" applyAlignment="1">
      <alignment horizontal="left" vertical="top" wrapText="1" indent="2"/>
    </xf>
    <xf numFmtId="2" fontId="33" fillId="9" borderId="127" xfId="1" applyNumberFormat="1" applyFont="1" applyFill="1" applyBorder="1" applyAlignment="1">
      <alignment horizontal="left" vertical="center" wrapText="1" indent="2"/>
    </xf>
    <xf numFmtId="0" fontId="34" fillId="9" borderId="130" xfId="1" applyFont="1" applyFill="1" applyBorder="1" applyAlignment="1">
      <alignment horizontal="left" vertical="top" wrapText="1"/>
    </xf>
    <xf numFmtId="0" fontId="11" fillId="9" borderId="131" xfId="1" applyFont="1" applyFill="1" applyBorder="1" applyAlignment="1">
      <alignment horizontal="left" vertical="top" wrapText="1" indent="1"/>
    </xf>
    <xf numFmtId="0" fontId="36" fillId="9" borderId="132" xfId="1" applyFont="1" applyFill="1" applyBorder="1" applyAlignment="1">
      <alignment horizontal="left" vertical="top" wrapText="1"/>
    </xf>
    <xf numFmtId="0" fontId="28" fillId="9" borderId="132" xfId="1" applyFont="1" applyFill="1" applyBorder="1" applyAlignment="1">
      <alignment horizontal="left" vertical="top" wrapText="1"/>
    </xf>
    <xf numFmtId="2" fontId="33" fillId="9" borderId="133" xfId="1" applyNumberFormat="1" applyFont="1" applyFill="1" applyBorder="1" applyAlignment="1">
      <alignment horizontal="left" vertical="top" wrapText="1" indent="2"/>
    </xf>
    <xf numFmtId="0" fontId="28" fillId="0" borderId="102" xfId="1" applyFont="1" applyBorder="1" applyAlignment="1">
      <alignment horizontal="left" vertical="top" wrapText="1"/>
    </xf>
    <xf numFmtId="0" fontId="26" fillId="0" borderId="102" xfId="1" applyBorder="1" applyAlignment="1">
      <alignment horizontal="left" vertical="top" wrapText="1"/>
    </xf>
    <xf numFmtId="0" fontId="28" fillId="0" borderId="102" xfId="1" applyFont="1" applyBorder="1" applyAlignment="1">
      <alignment horizontal="right" vertical="top" wrapText="1"/>
    </xf>
    <xf numFmtId="169" fontId="29" fillId="0" borderId="102" xfId="1" applyNumberFormat="1" applyFont="1" applyBorder="1" applyAlignment="1">
      <alignment horizontal="right" vertical="top" wrapText="1"/>
    </xf>
    <xf numFmtId="0" fontId="28" fillId="0" borderId="102" xfId="1" applyFont="1" applyBorder="1" applyAlignment="1">
      <alignment horizontal="left" vertical="center" wrapText="1"/>
    </xf>
    <xf numFmtId="0" fontId="28" fillId="0" borderId="106" xfId="1" applyFont="1" applyBorder="1" applyAlignment="1">
      <alignment horizontal="left" wrapText="1"/>
    </xf>
    <xf numFmtId="0" fontId="28" fillId="0" borderId="112" xfId="1" applyFont="1" applyBorder="1" applyAlignment="1">
      <alignment horizontal="left" wrapText="1"/>
    </xf>
    <xf numFmtId="0" fontId="28" fillId="0" borderId="107" xfId="1" applyFont="1" applyBorder="1" applyAlignment="1">
      <alignment horizontal="left" wrapText="1"/>
    </xf>
    <xf numFmtId="169" fontId="29" fillId="0" borderId="102" xfId="1" applyNumberFormat="1" applyFont="1" applyBorder="1" applyAlignment="1">
      <alignment horizontal="center" vertical="top" wrapText="1"/>
    </xf>
    <xf numFmtId="0" fontId="28" fillId="0" borderId="0" xfId="1" applyFont="1" applyAlignment="1">
      <alignment horizontal="left" vertical="top"/>
    </xf>
    <xf numFmtId="0" fontId="26" fillId="0" borderId="0" xfId="1" applyAlignment="1">
      <alignment horizontal="left" vertical="top"/>
    </xf>
    <xf numFmtId="0" fontId="28" fillId="0" borderId="102" xfId="1" applyFont="1" applyBorder="1" applyAlignment="1">
      <alignment horizontal="center" vertical="top" wrapText="1"/>
    </xf>
    <xf numFmtId="0" fontId="28" fillId="0" borderId="106" xfId="1" applyFont="1" applyBorder="1" applyAlignment="1">
      <alignment horizontal="left" vertical="top" wrapText="1"/>
    </xf>
    <xf numFmtId="0" fontId="28" fillId="0" borderId="112" xfId="1" applyFont="1" applyBorder="1" applyAlignment="1">
      <alignment horizontal="left" vertical="top" wrapText="1"/>
    </xf>
    <xf numFmtId="0" fontId="28" fillId="0" borderId="107" xfId="1" applyFont="1" applyBorder="1" applyAlignment="1">
      <alignment horizontal="left" vertical="top" wrapText="1"/>
    </xf>
    <xf numFmtId="0" fontId="28" fillId="0" borderId="102" xfId="1" applyFont="1" applyBorder="1" applyAlignment="1">
      <alignment horizontal="left" vertical="top" wrapText="1" indent="1"/>
    </xf>
    <xf numFmtId="167" fontId="29" fillId="0" borderId="102" xfId="1" applyNumberFormat="1" applyFont="1" applyBorder="1" applyAlignment="1">
      <alignment horizontal="center" vertical="center" wrapText="1"/>
    </xf>
    <xf numFmtId="168" fontId="29" fillId="0" borderId="102" xfId="1" applyNumberFormat="1" applyFont="1" applyBorder="1" applyAlignment="1">
      <alignment horizontal="center" vertical="center" wrapText="1"/>
    </xf>
    <xf numFmtId="0" fontId="31" fillId="0" borderId="0" xfId="1" applyFont="1" applyAlignment="1">
      <alignment horizontal="left" vertical="top"/>
    </xf>
    <xf numFmtId="0" fontId="28" fillId="0" borderId="102" xfId="1" applyFont="1" applyBorder="1" applyAlignment="1">
      <alignment horizontal="center" vertical="center" wrapText="1"/>
    </xf>
    <xf numFmtId="0" fontId="26" fillId="0" borderId="134" xfId="1" applyBorder="1" applyAlignment="1">
      <alignment horizontal="center" vertical="center" wrapText="1"/>
    </xf>
    <xf numFmtId="0" fontId="26" fillId="0" borderId="135" xfId="1" applyBorder="1" applyAlignment="1">
      <alignment horizontal="center" vertical="center" wrapText="1"/>
    </xf>
    <xf numFmtId="168" fontId="26" fillId="0" borderId="134" xfId="1" applyNumberFormat="1" applyBorder="1" applyAlignment="1">
      <alignment horizontal="center" vertical="center" wrapText="1"/>
    </xf>
    <xf numFmtId="168" fontId="28" fillId="0" borderId="102" xfId="1" applyNumberFormat="1" applyFont="1" applyBorder="1" applyAlignment="1">
      <alignment horizontal="center" vertical="center" wrapText="1"/>
    </xf>
    <xf numFmtId="165" fontId="29" fillId="0" borderId="103" xfId="1" applyNumberFormat="1" applyFont="1" applyBorder="1" applyAlignment="1">
      <alignment horizontal="center" vertical="center" wrapText="1"/>
    </xf>
    <xf numFmtId="2" fontId="29" fillId="0" borderId="102" xfId="1" applyNumberFormat="1" applyFont="1" applyBorder="1" applyAlignment="1">
      <alignment horizontal="center" vertical="center" wrapText="1"/>
    </xf>
    <xf numFmtId="167" fontId="29" fillId="0" borderId="103" xfId="1" applyNumberFormat="1" applyFont="1" applyBorder="1" applyAlignment="1">
      <alignment horizontal="center" vertical="center" wrapText="1"/>
    </xf>
    <xf numFmtId="167" fontId="28" fillId="0" borderId="102" xfId="1" applyNumberFormat="1" applyFont="1" applyBorder="1" applyAlignment="1">
      <alignment horizontal="center" vertical="center" wrapText="1"/>
    </xf>
    <xf numFmtId="0" fontId="27" fillId="3" borderId="102" xfId="1" applyFont="1" applyFill="1" applyBorder="1" applyAlignment="1">
      <alignment horizontal="center" vertical="center" wrapText="1"/>
    </xf>
    <xf numFmtId="0" fontId="27" fillId="3" borderId="102" xfId="1" applyFont="1" applyFill="1" applyBorder="1" applyAlignment="1">
      <alignment horizontal="center" vertical="center" textRotation="90" wrapText="1"/>
    </xf>
    <xf numFmtId="0" fontId="27" fillId="3" borderId="102" xfId="1" applyFont="1" applyFill="1" applyBorder="1" applyAlignment="1">
      <alignment horizontal="left" vertical="top" wrapText="1"/>
    </xf>
    <xf numFmtId="0" fontId="27" fillId="3" borderId="102" xfId="1" applyFont="1" applyFill="1" applyBorder="1" applyAlignment="1">
      <alignment horizontal="center" vertical="top" wrapText="1"/>
    </xf>
    <xf numFmtId="0" fontId="27" fillId="3" borderId="102" xfId="1" applyFont="1" applyFill="1" applyBorder="1" applyAlignment="1">
      <alignment horizontal="right" vertical="center" wrapText="1" indent="1"/>
    </xf>
    <xf numFmtId="2" fontId="0" fillId="0" borderId="0" xfId="0" applyNumberFormat="1"/>
    <xf numFmtId="0" fontId="11" fillId="9" borderId="107" xfId="1" applyFont="1" applyFill="1" applyBorder="1" applyAlignment="1">
      <alignment horizontal="center" vertical="top" wrapText="1"/>
    </xf>
    <xf numFmtId="0" fontId="0" fillId="0" borderId="0" xfId="0" applyAlignment="1">
      <alignment horizontal="center"/>
    </xf>
    <xf numFmtId="0" fontId="10" fillId="0" borderId="0" xfId="0" applyFont="1" applyAlignment="1">
      <alignment horizontal="center"/>
    </xf>
    <xf numFmtId="0" fontId="11" fillId="0" borderId="102" xfId="1" applyFont="1" applyBorder="1" applyAlignment="1">
      <alignment horizontal="left" vertical="top" wrapText="1"/>
    </xf>
    <xf numFmtId="0" fontId="36" fillId="0" borderId="102" xfId="1" applyFont="1" applyBorder="1" applyAlignment="1">
      <alignment horizontal="left" vertical="top" wrapText="1"/>
    </xf>
    <xf numFmtId="0" fontId="11" fillId="0" borderId="102" xfId="1" applyFont="1" applyBorder="1" applyAlignment="1">
      <alignment horizontal="left" vertical="center" wrapText="1"/>
    </xf>
    <xf numFmtId="169" fontId="33" fillId="0" borderId="102" xfId="1" applyNumberFormat="1" applyFont="1" applyBorder="1" applyAlignment="1">
      <alignment horizontal="right" vertical="top" wrapText="1"/>
    </xf>
    <xf numFmtId="0" fontId="8" fillId="0" borderId="142" xfId="0" applyFont="1" applyBorder="1" applyAlignment="1" applyProtection="1">
      <alignment horizontal="center" vertical="center" textRotation="90" wrapText="1"/>
      <protection hidden="1"/>
    </xf>
    <xf numFmtId="0" fontId="7" fillId="4" borderId="138" xfId="0" applyFont="1" applyFill="1" applyBorder="1" applyAlignment="1" applyProtection="1">
      <alignment horizontal="center" vertical="center" textRotation="90" wrapText="1"/>
      <protection hidden="1"/>
    </xf>
    <xf numFmtId="0" fontId="8" fillId="6" borderId="145" xfId="0" applyFont="1" applyFill="1" applyBorder="1" applyAlignment="1" applyProtection="1">
      <alignment horizontal="center" vertical="center"/>
      <protection locked="0" hidden="1"/>
    </xf>
    <xf numFmtId="165" fontId="8" fillId="0" borderId="28" xfId="0" applyNumberFormat="1" applyFont="1" applyBorder="1" applyAlignment="1" applyProtection="1">
      <alignment horizontal="center" vertical="center"/>
      <protection hidden="1"/>
    </xf>
    <xf numFmtId="165" fontId="8" fillId="0" borderId="146" xfId="0" applyNumberFormat="1" applyFont="1" applyBorder="1" applyAlignment="1" applyProtection="1">
      <alignment horizontal="center" vertical="center"/>
      <protection hidden="1"/>
    </xf>
    <xf numFmtId="165" fontId="8" fillId="0" borderId="51" xfId="0" applyNumberFormat="1" applyFont="1" applyBorder="1" applyAlignment="1" applyProtection="1">
      <alignment horizontal="center" vertical="center"/>
      <protection hidden="1"/>
    </xf>
    <xf numFmtId="165" fontId="8" fillId="0" borderId="101" xfId="0" applyNumberFormat="1" applyFont="1" applyBorder="1" applyAlignment="1" applyProtection="1">
      <alignment horizontal="center" vertical="center"/>
      <protection hidden="1"/>
    </xf>
    <xf numFmtId="0" fontId="8" fillId="6" borderId="147" xfId="0" applyFont="1" applyFill="1" applyBorder="1" applyAlignment="1" applyProtection="1">
      <alignment horizontal="center" vertical="center" wrapText="1" shrinkToFit="1"/>
      <protection locked="0" hidden="1"/>
    </xf>
    <xf numFmtId="0" fontId="8" fillId="6" borderId="148" xfId="0" applyFont="1" applyFill="1" applyBorder="1" applyAlignment="1" applyProtection="1">
      <alignment horizontal="center" vertical="center" wrapText="1" shrinkToFit="1"/>
      <protection locked="0" hidden="1"/>
    </xf>
    <xf numFmtId="0" fontId="8" fillId="6" borderId="149" xfId="0" applyFont="1" applyFill="1" applyBorder="1" applyAlignment="1" applyProtection="1">
      <alignment horizontal="center" vertical="center" wrapText="1" shrinkToFit="1"/>
      <protection locked="0" hidden="1"/>
    </xf>
    <xf numFmtId="0" fontId="8" fillId="6" borderId="150" xfId="0" applyFont="1" applyFill="1" applyBorder="1" applyAlignment="1" applyProtection="1">
      <alignment horizontal="center" vertical="center" wrapText="1" shrinkToFit="1"/>
      <protection locked="0" hidden="1"/>
    </xf>
    <xf numFmtId="165" fontId="8" fillId="0" borderId="40" xfId="0" applyNumberFormat="1" applyFont="1" applyBorder="1" applyAlignment="1" applyProtection="1">
      <alignment horizontal="center" vertical="center"/>
      <protection hidden="1"/>
    </xf>
    <xf numFmtId="0" fontId="11" fillId="0" borderId="159" xfId="1" applyFont="1" applyBorder="1" applyAlignment="1">
      <alignment horizontal="left" vertical="center" wrapText="1"/>
    </xf>
    <xf numFmtId="0" fontId="27" fillId="3" borderId="131" xfId="1" applyFont="1" applyFill="1" applyBorder="1" applyAlignment="1">
      <alignment horizontal="center" vertical="center" wrapText="1"/>
    </xf>
    <xf numFmtId="0" fontId="11" fillId="0" borderId="131" xfId="1" applyFont="1" applyBorder="1" applyAlignment="1">
      <alignment horizontal="left" vertical="center" wrapText="1"/>
    </xf>
    <xf numFmtId="0" fontId="8" fillId="6" borderId="164" xfId="0" applyFont="1" applyFill="1" applyBorder="1" applyAlignment="1" applyProtection="1">
      <alignment horizontal="center" vertical="center"/>
      <protection locked="0" hidden="1"/>
    </xf>
    <xf numFmtId="165" fontId="8" fillId="0" borderId="165" xfId="0" applyNumberFormat="1" applyFont="1" applyBorder="1" applyAlignment="1" applyProtection="1">
      <alignment horizontal="center" vertical="center"/>
      <protection hidden="1"/>
    </xf>
    <xf numFmtId="165" fontId="8" fillId="0" borderId="166" xfId="0" applyNumberFormat="1" applyFont="1" applyBorder="1" applyAlignment="1" applyProtection="1">
      <alignment horizontal="center" vertical="center"/>
      <protection hidden="1"/>
    </xf>
    <xf numFmtId="0" fontId="8" fillId="6" borderId="170" xfId="0" applyFont="1" applyFill="1" applyBorder="1" applyAlignment="1" applyProtection="1">
      <alignment horizontal="center" vertical="center"/>
      <protection locked="0" hidden="1"/>
    </xf>
    <xf numFmtId="165" fontId="8" fillId="0" borderId="171" xfId="0" applyNumberFormat="1" applyFont="1" applyBorder="1" applyAlignment="1" applyProtection="1">
      <alignment horizontal="center" vertical="center"/>
      <protection hidden="1"/>
    </xf>
    <xf numFmtId="165" fontId="8" fillId="0" borderId="172" xfId="0" applyNumberFormat="1" applyFont="1" applyBorder="1" applyAlignment="1" applyProtection="1">
      <alignment horizontal="center" vertical="center"/>
      <protection hidden="1"/>
    </xf>
    <xf numFmtId="0" fontId="8" fillId="6" borderId="176" xfId="0" applyFont="1" applyFill="1" applyBorder="1" applyAlignment="1" applyProtection="1">
      <alignment horizontal="center" vertical="center"/>
      <protection locked="0" hidden="1"/>
    </xf>
    <xf numFmtId="165" fontId="8" fillId="0" borderId="177" xfId="0" applyNumberFormat="1" applyFont="1" applyBorder="1" applyAlignment="1" applyProtection="1">
      <alignment horizontal="center" vertical="center"/>
      <protection hidden="1"/>
    </xf>
    <xf numFmtId="165" fontId="8" fillId="0" borderId="178" xfId="0" applyNumberFormat="1" applyFont="1" applyBorder="1" applyAlignment="1" applyProtection="1">
      <alignment horizontal="center" vertical="center"/>
      <protection hidden="1"/>
    </xf>
    <xf numFmtId="0" fontId="8" fillId="6" borderId="182" xfId="0" applyFont="1" applyFill="1" applyBorder="1" applyAlignment="1" applyProtection="1">
      <alignment horizontal="center" vertical="center"/>
      <protection locked="0" hidden="1"/>
    </xf>
    <xf numFmtId="165" fontId="8" fillId="0" borderId="183" xfId="0" applyNumberFormat="1" applyFont="1" applyBorder="1" applyAlignment="1" applyProtection="1">
      <alignment horizontal="center" vertical="center"/>
      <protection hidden="1"/>
    </xf>
    <xf numFmtId="165" fontId="8" fillId="0" borderId="184" xfId="0" applyNumberFormat="1" applyFont="1" applyBorder="1" applyAlignment="1" applyProtection="1">
      <alignment horizontal="center" vertical="center"/>
      <protection hidden="1"/>
    </xf>
    <xf numFmtId="0" fontId="8" fillId="6" borderId="35" xfId="0" applyFont="1" applyFill="1" applyBorder="1" applyAlignment="1" applyProtection="1">
      <alignment horizontal="center" vertical="center" wrapText="1" shrinkToFit="1"/>
      <protection locked="0" hidden="1"/>
    </xf>
    <xf numFmtId="0" fontId="8" fillId="6" borderId="190" xfId="0" applyFont="1" applyFill="1" applyBorder="1" applyAlignment="1" applyProtection="1">
      <alignment horizontal="center" vertical="center"/>
      <protection locked="0" hidden="1"/>
    </xf>
    <xf numFmtId="165" fontId="8" fillId="0" borderId="116" xfId="0" applyNumberFormat="1" applyFont="1" applyBorder="1" applyAlignment="1" applyProtection="1">
      <alignment horizontal="center" vertical="center"/>
      <protection hidden="1"/>
    </xf>
    <xf numFmtId="165" fontId="8" fillId="0" borderId="191" xfId="0" applyNumberFormat="1" applyFont="1" applyBorder="1" applyAlignment="1" applyProtection="1">
      <alignment horizontal="center" vertical="center"/>
      <protection hidden="1"/>
    </xf>
    <xf numFmtId="0" fontId="8" fillId="6" borderId="192" xfId="0" applyFont="1" applyFill="1" applyBorder="1" applyAlignment="1" applyProtection="1">
      <alignment horizontal="center" vertical="center"/>
      <protection locked="0" hidden="1"/>
    </xf>
    <xf numFmtId="165" fontId="8" fillId="0" borderId="7" xfId="0" applyNumberFormat="1" applyFont="1" applyBorder="1" applyAlignment="1" applyProtection="1">
      <alignment horizontal="center" vertical="center"/>
      <protection hidden="1"/>
    </xf>
    <xf numFmtId="0" fontId="8" fillId="6" borderId="195" xfId="0" applyFont="1" applyFill="1" applyBorder="1" applyAlignment="1" applyProtection="1">
      <alignment horizontal="center" vertical="center"/>
      <protection locked="0" hidden="1"/>
    </xf>
    <xf numFmtId="165" fontId="8" fillId="0" borderId="196" xfId="0" applyNumberFormat="1" applyFont="1" applyBorder="1" applyAlignment="1" applyProtection="1">
      <alignment horizontal="center" vertical="center"/>
      <protection hidden="1"/>
    </xf>
    <xf numFmtId="165" fontId="8" fillId="0" borderId="197" xfId="0" applyNumberFormat="1" applyFont="1" applyBorder="1" applyAlignment="1" applyProtection="1">
      <alignment horizontal="center" vertical="center"/>
      <protection hidden="1"/>
    </xf>
    <xf numFmtId="167" fontId="8" fillId="0" borderId="198" xfId="0" applyNumberFormat="1" applyFont="1" applyBorder="1" applyAlignment="1" applyProtection="1">
      <alignment horizontal="center" vertical="center"/>
      <protection hidden="1"/>
    </xf>
    <xf numFmtId="167" fontId="8" fillId="0" borderId="204" xfId="0" applyNumberFormat="1" applyFont="1" applyBorder="1" applyAlignment="1" applyProtection="1">
      <alignment horizontal="center" vertical="center"/>
      <protection hidden="1"/>
    </xf>
    <xf numFmtId="167" fontId="8" fillId="0" borderId="142" xfId="0" applyNumberFormat="1" applyFont="1" applyBorder="1" applyAlignment="1" applyProtection="1">
      <alignment horizontal="center" vertical="center"/>
      <protection hidden="1"/>
    </xf>
    <xf numFmtId="168" fontId="8" fillId="0" borderId="201" xfId="0" applyNumberFormat="1" applyFont="1" applyBorder="1" applyAlignment="1" applyProtection="1">
      <alignment horizontal="center" vertical="center"/>
      <protection hidden="1"/>
    </xf>
    <xf numFmtId="0" fontId="8" fillId="6" borderId="205" xfId="0" applyFont="1" applyFill="1" applyBorder="1" applyAlignment="1" applyProtection="1">
      <alignment horizontal="center" vertical="center"/>
      <protection locked="0" hidden="1"/>
    </xf>
    <xf numFmtId="165" fontId="8" fillId="0" borderId="206" xfId="0" applyNumberFormat="1" applyFont="1" applyBorder="1" applyAlignment="1" applyProtection="1">
      <alignment horizontal="center" vertical="center"/>
      <protection hidden="1"/>
    </xf>
    <xf numFmtId="165" fontId="8" fillId="0" borderId="207" xfId="0" applyNumberFormat="1" applyFont="1" applyBorder="1" applyAlignment="1" applyProtection="1">
      <alignment horizontal="center" vertical="center"/>
      <protection hidden="1"/>
    </xf>
    <xf numFmtId="0" fontId="8" fillId="6" borderId="208" xfId="0" applyFont="1" applyFill="1" applyBorder="1" applyAlignment="1" applyProtection="1">
      <alignment horizontal="center" vertical="center"/>
      <protection locked="0" hidden="1"/>
    </xf>
    <xf numFmtId="0" fontId="6" fillId="0" borderId="0" xfId="0" applyFont="1" applyAlignment="1">
      <alignment horizontal="center" vertical="center"/>
    </xf>
    <xf numFmtId="0" fontId="11" fillId="0" borderId="159" xfId="1" applyFont="1" applyBorder="1" applyAlignment="1">
      <alignment horizontal="left" vertical="top" wrapText="1"/>
    </xf>
    <xf numFmtId="0" fontId="11" fillId="0" borderId="102" xfId="1" applyFont="1" applyBorder="1" applyAlignment="1">
      <alignment horizontal="center" vertical="top" wrapText="1"/>
    </xf>
    <xf numFmtId="166" fontId="33" fillId="0" borderId="102" xfId="2" applyNumberFormat="1" applyFont="1" applyFill="1" applyBorder="1" applyAlignment="1">
      <alignment horizontal="right" vertical="top" wrapText="1"/>
    </xf>
    <xf numFmtId="166" fontId="36" fillId="0" borderId="102" xfId="2" applyNumberFormat="1" applyFont="1" applyFill="1" applyBorder="1" applyAlignment="1">
      <alignment horizontal="left" vertical="top" wrapText="1"/>
    </xf>
    <xf numFmtId="0" fontId="11" fillId="0" borderId="159" xfId="1" applyFont="1" applyBorder="1" applyAlignment="1">
      <alignment horizontal="center" vertical="top" wrapText="1"/>
    </xf>
    <xf numFmtId="0" fontId="7" fillId="3" borderId="1" xfId="0" applyFont="1" applyFill="1" applyBorder="1" applyAlignment="1" applyProtection="1">
      <alignment horizontal="center" vertical="center"/>
      <protection hidden="1"/>
    </xf>
    <xf numFmtId="166" fontId="36" fillId="0" borderId="102" xfId="1" applyNumberFormat="1" applyFont="1" applyBorder="1" applyAlignment="1">
      <alignment horizontal="left" vertical="top" wrapText="1"/>
    </xf>
    <xf numFmtId="166" fontId="33" fillId="0" borderId="102" xfId="1" applyNumberFormat="1" applyFont="1" applyBorder="1" applyAlignment="1">
      <alignment horizontal="right" vertical="top" wrapText="1"/>
    </xf>
    <xf numFmtId="166" fontId="36" fillId="0" borderId="102" xfId="1" applyNumberFormat="1" applyFont="1" applyBorder="1" applyAlignment="1">
      <alignment horizontal="right" vertical="top" wrapText="1"/>
    </xf>
    <xf numFmtId="2" fontId="11" fillId="0" borderId="102" xfId="1" applyNumberFormat="1" applyFont="1" applyBorder="1" applyAlignment="1">
      <alignment horizontal="right" vertical="top" wrapText="1"/>
    </xf>
    <xf numFmtId="167" fontId="8" fillId="0" borderId="89" xfId="0" applyNumberFormat="1" applyFont="1" applyBorder="1" applyAlignment="1" applyProtection="1">
      <alignment horizontal="center" vertical="center"/>
      <protection hidden="1"/>
    </xf>
    <xf numFmtId="167" fontId="8" fillId="0" borderId="27" xfId="0" applyNumberFormat="1" applyFont="1" applyBorder="1" applyAlignment="1" applyProtection="1">
      <alignment horizontal="center" vertical="center"/>
      <protection hidden="1"/>
    </xf>
    <xf numFmtId="167" fontId="8" fillId="0" borderId="61" xfId="0" applyNumberFormat="1" applyFont="1" applyBorder="1" applyAlignment="1" applyProtection="1">
      <alignment horizontal="center" vertical="center"/>
      <protection hidden="1"/>
    </xf>
    <xf numFmtId="167" fontId="8" fillId="0" borderId="83" xfId="0" applyNumberFormat="1" applyFont="1" applyBorder="1" applyAlignment="1" applyProtection="1">
      <alignment horizontal="center" vertical="center"/>
      <protection hidden="1"/>
    </xf>
    <xf numFmtId="167" fontId="8" fillId="3" borderId="72" xfId="0" applyNumberFormat="1" applyFont="1" applyFill="1" applyBorder="1" applyAlignment="1" applyProtection="1">
      <alignment horizontal="center" vertical="center"/>
      <protection hidden="1"/>
    </xf>
    <xf numFmtId="167" fontId="8" fillId="3" borderId="57" xfId="0" applyNumberFormat="1" applyFont="1" applyFill="1" applyBorder="1" applyAlignment="1" applyProtection="1">
      <alignment horizontal="center" vertical="center"/>
      <protection hidden="1"/>
    </xf>
    <xf numFmtId="0" fontId="7" fillId="3" borderId="2" xfId="0" applyFont="1" applyFill="1" applyBorder="1" applyAlignment="1" applyProtection="1">
      <alignment horizontal="center" vertical="center"/>
      <protection hidden="1"/>
    </xf>
    <xf numFmtId="0" fontId="11" fillId="0" borderId="103" xfId="1" applyFont="1" applyBorder="1" applyAlignment="1">
      <alignment horizontal="left" vertical="top" wrapText="1"/>
    </xf>
    <xf numFmtId="0" fontId="11" fillId="0" borderId="105" xfId="1" applyFont="1" applyBorder="1" applyAlignment="1">
      <alignment horizontal="left" vertical="top" wrapText="1"/>
    </xf>
    <xf numFmtId="167" fontId="8" fillId="0" borderId="38" xfId="0" applyNumberFormat="1" applyFont="1" applyBorder="1" applyAlignment="1" applyProtection="1">
      <alignment horizontal="center" vertical="center"/>
      <protection hidden="1"/>
    </xf>
    <xf numFmtId="167" fontId="8" fillId="0" borderId="101" xfId="0" applyNumberFormat="1" applyFont="1" applyBorder="1" applyAlignment="1" applyProtection="1">
      <alignment horizontal="center" vertical="center"/>
      <protection hidden="1"/>
    </xf>
    <xf numFmtId="0" fontId="8" fillId="6" borderId="223" xfId="0" applyFont="1" applyFill="1" applyBorder="1" applyAlignment="1" applyProtection="1">
      <alignment horizontal="center" vertical="center" wrapText="1" shrinkToFit="1"/>
      <protection locked="0" hidden="1"/>
    </xf>
    <xf numFmtId="0" fontId="8" fillId="6" borderId="224" xfId="0" applyFont="1" applyFill="1" applyBorder="1" applyAlignment="1" applyProtection="1">
      <alignment horizontal="center" vertical="center"/>
      <protection locked="0" hidden="1"/>
    </xf>
    <xf numFmtId="165" fontId="8" fillId="0" borderId="225" xfId="0" applyNumberFormat="1" applyFont="1" applyBorder="1" applyAlignment="1" applyProtection="1">
      <alignment horizontal="center" vertical="center"/>
      <protection hidden="1"/>
    </xf>
    <xf numFmtId="165" fontId="8" fillId="0" borderId="226" xfId="0" applyNumberFormat="1" applyFont="1" applyBorder="1" applyAlignment="1" applyProtection="1">
      <alignment horizontal="center" vertical="center"/>
      <protection hidden="1"/>
    </xf>
    <xf numFmtId="0" fontId="8" fillId="6" borderId="222" xfId="0" applyFont="1" applyFill="1" applyBorder="1" applyAlignment="1" applyProtection="1">
      <alignment horizontal="center" vertical="center"/>
      <protection locked="0" hidden="1"/>
    </xf>
    <xf numFmtId="0" fontId="8" fillId="6" borderId="229" xfId="0" applyFont="1" applyFill="1" applyBorder="1" applyAlignment="1" applyProtection="1">
      <alignment horizontal="center" vertical="center"/>
      <protection locked="0" hidden="1"/>
    </xf>
    <xf numFmtId="165" fontId="8" fillId="0" borderId="234" xfId="0" applyNumberFormat="1" applyFont="1" applyBorder="1" applyAlignment="1" applyProtection="1">
      <alignment horizontal="center" vertical="center"/>
      <protection hidden="1"/>
    </xf>
    <xf numFmtId="165" fontId="8" fillId="0" borderId="235" xfId="0" applyNumberFormat="1" applyFont="1" applyBorder="1" applyAlignment="1" applyProtection="1">
      <alignment horizontal="center" vertical="center"/>
      <protection hidden="1"/>
    </xf>
    <xf numFmtId="0" fontId="8" fillId="6" borderId="66" xfId="0" applyFont="1" applyFill="1" applyBorder="1" applyAlignment="1" applyProtection="1">
      <alignment horizontal="center" vertical="center"/>
      <protection locked="0" hidden="1"/>
    </xf>
    <xf numFmtId="165" fontId="8" fillId="0" borderId="241" xfId="0" applyNumberFormat="1" applyFont="1" applyBorder="1" applyAlignment="1" applyProtection="1">
      <alignment horizontal="center" vertical="center"/>
      <protection hidden="1"/>
    </xf>
    <xf numFmtId="165" fontId="8" fillId="0" borderId="242" xfId="0" applyNumberFormat="1" applyFont="1" applyBorder="1" applyAlignment="1" applyProtection="1">
      <alignment horizontal="center" vertical="center"/>
      <protection hidden="1"/>
    </xf>
    <xf numFmtId="0" fontId="8" fillId="6" borderId="221" xfId="0" applyFont="1" applyFill="1" applyBorder="1" applyAlignment="1" applyProtection="1">
      <alignment horizontal="center" vertical="center"/>
      <protection locked="0" hidden="1"/>
    </xf>
    <xf numFmtId="164" fontId="0" fillId="0" borderId="0" xfId="2" applyFont="1"/>
    <xf numFmtId="0" fontId="11" fillId="0" borderId="109" xfId="1" applyFont="1" applyBorder="1" applyAlignment="1">
      <alignment horizontal="left" vertical="top" wrapText="1"/>
    </xf>
    <xf numFmtId="0" fontId="36" fillId="0" borderId="106" xfId="1" applyFont="1" applyBorder="1" applyAlignment="1">
      <alignment horizontal="left" vertical="top" wrapText="1"/>
    </xf>
    <xf numFmtId="0" fontId="32" fillId="6" borderId="4" xfId="1" applyFont="1" applyFill="1" applyBorder="1" applyAlignment="1" applyProtection="1">
      <alignment horizontal="right" vertical="center" wrapText="1"/>
      <protection locked="0"/>
    </xf>
    <xf numFmtId="0" fontId="10" fillId="0" borderId="0" xfId="4" applyAlignment="1">
      <alignment horizontal="left" vertical="top" wrapText="1"/>
    </xf>
    <xf numFmtId="0" fontId="40" fillId="6" borderId="15" xfId="1" applyFont="1" applyFill="1" applyBorder="1" applyAlignment="1" applyProtection="1">
      <alignment horizontal="center" vertical="center" wrapText="1"/>
      <protection locked="0"/>
    </xf>
    <xf numFmtId="0" fontId="33" fillId="0" borderId="4" xfId="1" applyFont="1" applyBorder="1" applyAlignment="1">
      <alignment horizontal="center" vertical="center" wrapText="1"/>
    </xf>
    <xf numFmtId="0" fontId="8" fillId="0" borderId="189" xfId="0" applyFont="1" applyBorder="1" applyAlignment="1" applyProtection="1">
      <alignment horizontal="center" vertical="center"/>
      <protection hidden="1"/>
    </xf>
    <xf numFmtId="0" fontId="0" fillId="0" borderId="189" xfId="0" applyBorder="1" applyAlignment="1" applyProtection="1">
      <alignment horizontal="center" vertical="center"/>
      <protection hidden="1"/>
    </xf>
    <xf numFmtId="4" fontId="8" fillId="0" borderId="29" xfId="0" applyNumberFormat="1" applyFont="1" applyBorder="1" applyAlignment="1" applyProtection="1">
      <alignment horizontal="center" vertical="center"/>
      <protection hidden="1"/>
    </xf>
    <xf numFmtId="0" fontId="0" fillId="0" borderId="28" xfId="0" applyBorder="1" applyAlignment="1" applyProtection="1">
      <alignment horizontal="center" vertical="center"/>
      <protection hidden="1"/>
    </xf>
    <xf numFmtId="0" fontId="0" fillId="0" borderId="30" xfId="0" applyBorder="1" applyAlignment="1" applyProtection="1">
      <alignment horizontal="center" vertical="center"/>
      <protection hidden="1"/>
    </xf>
    <xf numFmtId="0" fontId="8" fillId="6" borderId="216" xfId="0" applyFont="1" applyFill="1" applyBorder="1" applyAlignment="1" applyProtection="1">
      <alignment horizontal="center" vertical="center"/>
      <protection locked="0" hidden="1"/>
    </xf>
    <xf numFmtId="0" fontId="0" fillId="0" borderId="217" xfId="0" applyBorder="1" applyAlignment="1">
      <alignment horizontal="center" vertical="center"/>
    </xf>
    <xf numFmtId="0" fontId="0" fillId="0" borderId="218" xfId="0" applyBorder="1" applyAlignment="1">
      <alignment horizontal="center" vertical="center"/>
    </xf>
    <xf numFmtId="0" fontId="8" fillId="0" borderId="91" xfId="0" applyFont="1" applyBorder="1" applyAlignment="1" applyProtection="1">
      <alignment horizontal="center" vertical="center"/>
      <protection hidden="1"/>
    </xf>
    <xf numFmtId="0" fontId="0" fillId="0" borderId="91" xfId="0" applyBorder="1" applyAlignment="1" applyProtection="1">
      <alignment horizontal="center" vertical="center"/>
      <protection hidden="1"/>
    </xf>
    <xf numFmtId="0" fontId="8" fillId="0" borderId="152" xfId="0" applyFont="1" applyBorder="1" applyAlignment="1" applyProtection="1">
      <alignment horizontal="center" vertical="center"/>
      <protection hidden="1"/>
    </xf>
    <xf numFmtId="0" fontId="0" fillId="0" borderId="152" xfId="0" applyBorder="1" applyAlignment="1" applyProtection="1">
      <alignment horizontal="center" vertical="center"/>
      <protection hidden="1"/>
    </xf>
    <xf numFmtId="165" fontId="8" fillId="0" borderId="76" xfId="0" applyNumberFormat="1" applyFont="1" applyBorder="1" applyAlignment="1" applyProtection="1">
      <alignment horizontal="center" vertical="center"/>
      <protection hidden="1"/>
    </xf>
    <xf numFmtId="0" fontId="0" fillId="0" borderId="77" xfId="0" applyBorder="1" applyAlignment="1" applyProtection="1">
      <alignment horizontal="center" vertical="center"/>
      <protection hidden="1"/>
    </xf>
    <xf numFmtId="0" fontId="8" fillId="6" borderId="244" xfId="0" applyFont="1" applyFill="1" applyBorder="1" applyAlignment="1" applyProtection="1">
      <alignment horizontal="center" vertical="center" wrapText="1" shrinkToFit="1"/>
      <protection locked="0" hidden="1"/>
    </xf>
    <xf numFmtId="0" fontId="0" fillId="0" borderId="64" xfId="0" applyBorder="1" applyAlignment="1">
      <alignment horizontal="center" vertical="center" wrapText="1" shrinkToFit="1"/>
    </xf>
    <xf numFmtId="0" fontId="0" fillId="0" borderId="65" xfId="0" applyBorder="1" applyAlignment="1">
      <alignment horizontal="center" vertical="center" wrapText="1" shrinkToFit="1"/>
    </xf>
    <xf numFmtId="0" fontId="8" fillId="6" borderId="216" xfId="0" applyFont="1" applyFill="1" applyBorder="1" applyAlignment="1" applyProtection="1">
      <alignment horizontal="center" vertical="center" wrapText="1" shrinkToFit="1"/>
      <protection locked="0" hidden="1"/>
    </xf>
    <xf numFmtId="0" fontId="0" fillId="0" borderId="217" xfId="0" applyBorder="1" applyAlignment="1">
      <alignment horizontal="center" vertical="center" wrapText="1" shrinkToFit="1"/>
    </xf>
    <xf numFmtId="0" fontId="0" fillId="0" borderId="218" xfId="0" applyBorder="1" applyAlignment="1">
      <alignment horizontal="center" vertical="center" wrapText="1" shrinkToFit="1"/>
    </xf>
    <xf numFmtId="4" fontId="3" fillId="2" borderId="36" xfId="0" applyNumberFormat="1" applyFont="1" applyFill="1" applyBorder="1" applyAlignment="1" applyProtection="1">
      <alignment horizontal="center" vertical="center"/>
      <protection hidden="1"/>
    </xf>
    <xf numFmtId="4" fontId="3" fillId="2" borderId="55" xfId="0" applyNumberFormat="1" applyFont="1" applyFill="1" applyBorder="1" applyAlignment="1" applyProtection="1">
      <alignment horizontal="center" vertical="center"/>
      <protection hidden="1"/>
    </xf>
    <xf numFmtId="0" fontId="0" fillId="0" borderId="55" xfId="0" applyBorder="1" applyAlignment="1" applyProtection="1">
      <alignment horizontal="center" vertical="center"/>
      <protection hidden="1"/>
    </xf>
    <xf numFmtId="0" fontId="0" fillId="0" borderId="60" xfId="0" applyBorder="1" applyAlignment="1" applyProtection="1">
      <alignment horizontal="center" vertical="center"/>
      <protection hidden="1"/>
    </xf>
    <xf numFmtId="0" fontId="3" fillId="3" borderId="17" xfId="0" applyFont="1" applyFill="1" applyBorder="1" applyAlignment="1" applyProtection="1">
      <alignment horizontal="center" vertical="center" wrapText="1"/>
      <protection hidden="1"/>
    </xf>
    <xf numFmtId="0" fontId="15" fillId="3" borderId="18" xfId="0" applyFont="1" applyFill="1" applyBorder="1" applyAlignment="1" applyProtection="1">
      <alignment horizontal="center" vertical="center"/>
      <protection hidden="1"/>
    </xf>
    <xf numFmtId="0" fontId="0" fillId="0" borderId="18" xfId="0" applyBorder="1" applyAlignment="1" applyProtection="1">
      <alignment horizontal="center" vertical="center"/>
      <protection hidden="1"/>
    </xf>
    <xf numFmtId="0" fontId="0" fillId="0" borderId="19" xfId="0" applyBorder="1" applyAlignment="1" applyProtection="1">
      <alignment horizontal="center" vertical="center"/>
      <protection hidden="1"/>
    </xf>
    <xf numFmtId="0" fontId="32" fillId="3" borderId="158" xfId="1" applyFont="1" applyFill="1" applyBorder="1" applyAlignment="1">
      <alignment horizontal="center" vertical="center" textRotation="90" wrapText="1"/>
    </xf>
    <xf numFmtId="0" fontId="36" fillId="3" borderId="112" xfId="1" applyFont="1" applyFill="1" applyBorder="1" applyAlignment="1">
      <alignment horizontal="center" vertical="center" textRotation="90" wrapText="1"/>
    </xf>
    <xf numFmtId="0" fontId="36" fillId="3" borderId="107" xfId="1" applyFont="1" applyFill="1" applyBorder="1" applyAlignment="1">
      <alignment horizontal="center" vertical="center" textRotation="90" wrapText="1"/>
    </xf>
    <xf numFmtId="0" fontId="11" fillId="0" borderId="160" xfId="1" applyFont="1" applyBorder="1" applyAlignment="1">
      <alignment horizontal="left" vertical="top" wrapText="1"/>
    </xf>
    <xf numFmtId="0" fontId="11" fillId="0" borderId="161" xfId="1" applyFont="1" applyBorder="1" applyAlignment="1">
      <alignment horizontal="left" vertical="top" wrapText="1"/>
    </xf>
    <xf numFmtId="0" fontId="11" fillId="0" borderId="162" xfId="1" applyFont="1" applyBorder="1" applyAlignment="1">
      <alignment horizontal="left" vertical="top" wrapText="1"/>
    </xf>
    <xf numFmtId="0" fontId="11" fillId="0" borderId="103" xfId="1" applyFont="1" applyBorder="1" applyAlignment="1">
      <alignment horizontal="left" vertical="top" wrapText="1"/>
    </xf>
    <xf numFmtId="0" fontId="11" fillId="0" borderId="104" xfId="1" applyFont="1" applyBorder="1" applyAlignment="1">
      <alignment horizontal="left" vertical="top" wrapText="1"/>
    </xf>
    <xf numFmtId="0" fontId="11" fillId="0" borderId="105" xfId="1" applyFont="1" applyBorder="1" applyAlignment="1">
      <alignment horizontal="left" vertical="top" wrapText="1"/>
    </xf>
    <xf numFmtId="0" fontId="11" fillId="0" borderId="106" xfId="1" applyFont="1" applyBorder="1" applyAlignment="1">
      <alignment horizontal="center" vertical="top" wrapText="1"/>
    </xf>
    <xf numFmtId="0" fontId="36" fillId="0" borderId="112" xfId="1" applyFont="1" applyBorder="1" applyAlignment="1">
      <alignment horizontal="center" vertical="top" wrapText="1"/>
    </xf>
    <xf numFmtId="0" fontId="36" fillId="0" borderId="113" xfId="1" applyFont="1" applyBorder="1" applyAlignment="1">
      <alignment horizontal="center" vertical="top" wrapText="1"/>
    </xf>
    <xf numFmtId="0" fontId="36" fillId="0" borderId="110" xfId="1" applyFont="1" applyBorder="1" applyAlignment="1">
      <alignment horizontal="center" vertical="top" wrapText="1"/>
    </xf>
    <xf numFmtId="0" fontId="11" fillId="0" borderId="110" xfId="1" applyFont="1" applyBorder="1" applyAlignment="1">
      <alignment horizontal="left" vertical="top" wrapText="1"/>
    </xf>
    <xf numFmtId="0" fontId="36" fillId="0" borderId="116" xfId="1" applyFont="1" applyBorder="1" applyAlignment="1">
      <alignment horizontal="left" vertical="top" wrapText="1"/>
    </xf>
    <xf numFmtId="0" fontId="36" fillId="0" borderId="111" xfId="1" applyFont="1" applyBorder="1" applyAlignment="1">
      <alignment horizontal="left" vertical="top" wrapText="1"/>
    </xf>
    <xf numFmtId="0" fontId="3" fillId="0" borderId="29" xfId="0" applyFont="1" applyBorder="1" applyAlignment="1" applyProtection="1">
      <alignment horizontal="center" vertical="center" textRotation="90" wrapText="1"/>
      <protection hidden="1"/>
    </xf>
    <xf numFmtId="0" fontId="0" fillId="0" borderId="28" xfId="0" applyBorder="1" applyAlignment="1" applyProtection="1">
      <alignment horizontal="center" vertical="center" textRotation="90" wrapText="1"/>
      <protection hidden="1"/>
    </xf>
    <xf numFmtId="0" fontId="0" fillId="0" borderId="30" xfId="0" applyBorder="1" applyAlignment="1" applyProtection="1">
      <alignment horizontal="center" vertical="center" textRotation="90" wrapText="1"/>
      <protection hidden="1"/>
    </xf>
    <xf numFmtId="4" fontId="3" fillId="6" borderId="29" xfId="0" applyNumberFormat="1" applyFont="1" applyFill="1" applyBorder="1" applyAlignment="1" applyProtection="1">
      <alignment horizontal="center" vertical="center" textRotation="90" wrapText="1"/>
      <protection locked="0" hidden="1"/>
    </xf>
    <xf numFmtId="4" fontId="3" fillId="6" borderId="28" xfId="0" applyNumberFormat="1" applyFont="1" applyFill="1" applyBorder="1" applyAlignment="1" applyProtection="1">
      <alignment horizontal="center" vertical="center" textRotation="90" wrapText="1"/>
      <protection locked="0" hidden="1"/>
    </xf>
    <xf numFmtId="0" fontId="0" fillId="0" borderId="30" xfId="0" applyBorder="1" applyAlignment="1" applyProtection="1">
      <alignment horizontal="center" vertical="center" textRotation="90" wrapText="1"/>
      <protection locked="0" hidden="1"/>
    </xf>
    <xf numFmtId="170" fontId="3" fillId="0" borderId="29" xfId="0" applyNumberFormat="1" applyFont="1" applyBorder="1" applyAlignment="1" applyProtection="1">
      <alignment horizontal="center" vertical="center"/>
      <protection hidden="1"/>
    </xf>
    <xf numFmtId="170" fontId="3" fillId="0" borderId="28" xfId="0" applyNumberFormat="1" applyFont="1" applyBorder="1" applyAlignment="1" applyProtection="1">
      <alignment horizontal="center" vertical="center"/>
      <protection hidden="1"/>
    </xf>
    <xf numFmtId="170" fontId="0" fillId="0" borderId="30" xfId="0" applyNumberFormat="1" applyBorder="1" applyAlignment="1" applyProtection="1">
      <alignment horizontal="center" vertical="center"/>
      <protection hidden="1"/>
    </xf>
    <xf numFmtId="0" fontId="8" fillId="6" borderId="141" xfId="0" applyFont="1" applyFill="1" applyBorder="1" applyAlignment="1" applyProtection="1">
      <alignment horizontal="center" vertical="center" textRotation="90" wrapText="1"/>
      <protection locked="0"/>
    </xf>
    <xf numFmtId="0" fontId="0" fillId="0" borderId="11" xfId="0" applyBorder="1" applyAlignment="1" applyProtection="1">
      <alignment horizontal="center" vertical="center" textRotation="90" wrapText="1"/>
      <protection locked="0"/>
    </xf>
    <xf numFmtId="0" fontId="0" fillId="0" borderId="137" xfId="0" applyBorder="1" applyAlignment="1" applyProtection="1">
      <alignment horizontal="center" vertical="center" textRotation="90" wrapText="1"/>
      <protection locked="0"/>
    </xf>
    <xf numFmtId="2" fontId="19" fillId="0" borderId="52" xfId="3" applyNumberFormat="1" applyFont="1" applyFill="1" applyBorder="1" applyAlignment="1" applyProtection="1">
      <alignment horizontal="center" vertical="center"/>
      <protection hidden="1"/>
    </xf>
    <xf numFmtId="2" fontId="0" fillId="0" borderId="52" xfId="3" applyNumberFormat="1" applyFont="1" applyBorder="1" applyAlignment="1" applyProtection="1">
      <alignment horizontal="center" vertical="center"/>
      <protection hidden="1"/>
    </xf>
    <xf numFmtId="0" fontId="8" fillId="0" borderId="100" xfId="0" applyFont="1" applyBorder="1" applyAlignment="1" applyProtection="1">
      <alignment horizontal="center" vertical="center"/>
      <protection hidden="1"/>
    </xf>
    <xf numFmtId="0" fontId="0" fillId="0" borderId="100" xfId="0" applyBorder="1" applyAlignment="1" applyProtection="1">
      <alignment horizontal="center" vertical="center"/>
      <protection hidden="1"/>
    </xf>
    <xf numFmtId="0" fontId="8" fillId="0" borderId="154" xfId="0" applyFont="1" applyBorder="1" applyAlignment="1" applyProtection="1">
      <alignment horizontal="center" vertical="center"/>
      <protection hidden="1"/>
    </xf>
    <xf numFmtId="0" fontId="0" fillId="0" borderId="154" xfId="0" applyBorder="1" applyAlignment="1" applyProtection="1">
      <alignment horizontal="center" vertical="center"/>
      <protection hidden="1"/>
    </xf>
    <xf numFmtId="0" fontId="8" fillId="0" borderId="97" xfId="0" applyFont="1" applyBorder="1" applyAlignment="1" applyProtection="1">
      <alignment horizontal="center" vertical="center"/>
      <protection hidden="1"/>
    </xf>
    <xf numFmtId="0" fontId="0" fillId="0" borderId="97" xfId="0" applyBorder="1" applyAlignment="1" applyProtection="1">
      <alignment horizontal="center" vertical="center"/>
      <protection hidden="1"/>
    </xf>
    <xf numFmtId="0" fontId="3" fillId="5" borderId="17" xfId="0" applyFont="1" applyFill="1" applyBorder="1" applyAlignment="1" applyProtection="1">
      <alignment horizontal="center" vertical="center"/>
      <protection hidden="1"/>
    </xf>
    <xf numFmtId="0" fontId="0" fillId="0" borderId="56" xfId="0" applyBorder="1" applyAlignment="1">
      <alignment horizontal="center" vertical="center"/>
    </xf>
    <xf numFmtId="0" fontId="3" fillId="5" borderId="18" xfId="0" applyFont="1" applyFill="1" applyBorder="1" applyAlignment="1" applyProtection="1">
      <alignment horizontal="center" vertical="center"/>
      <protection hidden="1"/>
    </xf>
    <xf numFmtId="0" fontId="0" fillId="0" borderId="18" xfId="0" applyBorder="1" applyAlignment="1">
      <alignment horizontal="center" vertical="center"/>
    </xf>
    <xf numFmtId="0" fontId="0" fillId="0" borderId="19" xfId="0" applyBorder="1" applyAlignment="1">
      <alignment horizontal="center" vertical="center"/>
    </xf>
    <xf numFmtId="0" fontId="20" fillId="4" borderId="58" xfId="0" applyFont="1" applyFill="1" applyBorder="1" applyAlignment="1" applyProtection="1">
      <alignment horizontal="center" vertical="center"/>
      <protection hidden="1"/>
    </xf>
    <xf numFmtId="0" fontId="0" fillId="0" borderId="52" xfId="0" applyBorder="1" applyAlignment="1">
      <alignment horizontal="center" vertical="center"/>
    </xf>
    <xf numFmtId="0" fontId="20" fillId="4" borderId="53" xfId="0" applyFont="1" applyFill="1" applyBorder="1" applyAlignment="1" applyProtection="1">
      <alignment horizontal="center" vertical="center"/>
      <protection hidden="1"/>
    </xf>
    <xf numFmtId="0" fontId="3" fillId="5" borderId="52" xfId="0" applyFont="1" applyFill="1" applyBorder="1" applyAlignment="1" applyProtection="1">
      <alignment horizontal="center" vertical="center"/>
      <protection hidden="1"/>
    </xf>
    <xf numFmtId="171" fontId="3" fillId="0" borderId="52" xfId="0" applyNumberFormat="1" applyFont="1" applyBorder="1" applyAlignment="1" applyProtection="1">
      <alignment horizontal="center" vertical="center"/>
      <protection hidden="1"/>
    </xf>
    <xf numFmtId="171" fontId="0" fillId="0" borderId="143" xfId="0" applyNumberFormat="1" applyBorder="1" applyAlignment="1" applyProtection="1">
      <alignment horizontal="center" vertical="center"/>
      <protection hidden="1"/>
    </xf>
    <xf numFmtId="171" fontId="3" fillId="6" borderId="52" xfId="0" applyNumberFormat="1" applyFont="1" applyFill="1" applyBorder="1" applyAlignment="1" applyProtection="1">
      <alignment horizontal="center" vertical="center"/>
      <protection locked="0"/>
    </xf>
    <xf numFmtId="171" fontId="0" fillId="6" borderId="143" xfId="0" applyNumberFormat="1" applyFill="1" applyBorder="1" applyAlignment="1" applyProtection="1">
      <alignment horizontal="center" vertical="center"/>
      <protection locked="0"/>
    </xf>
    <xf numFmtId="0" fontId="17" fillId="5" borderId="13" xfId="0" applyFont="1" applyFill="1" applyBorder="1" applyAlignment="1" applyProtection="1">
      <alignment horizontal="center" vertical="center"/>
      <protection hidden="1"/>
    </xf>
    <xf numFmtId="0" fontId="0" fillId="0" borderId="247" xfId="0" applyBorder="1" applyAlignment="1">
      <alignment horizontal="center" vertical="center"/>
    </xf>
    <xf numFmtId="0" fontId="17" fillId="5" borderId="7" xfId="0" applyFont="1" applyFill="1" applyBorder="1" applyAlignment="1" applyProtection="1">
      <alignment horizontal="center" vertical="center"/>
      <protection hidden="1"/>
    </xf>
    <xf numFmtId="0" fontId="0" fillId="0" borderId="7" xfId="0" applyBorder="1" applyAlignment="1">
      <alignment horizontal="center" vertical="center"/>
    </xf>
    <xf numFmtId="0" fontId="0" fillId="0" borderId="142" xfId="0" applyBorder="1" applyAlignment="1">
      <alignment horizontal="center" vertical="center"/>
    </xf>
    <xf numFmtId="0" fontId="3" fillId="5" borderId="48" xfId="0" applyFont="1" applyFill="1" applyBorder="1" applyAlignment="1" applyProtection="1">
      <alignment horizontal="center" vertical="center"/>
      <protection hidden="1"/>
    </xf>
    <xf numFmtId="0" fontId="0" fillId="0" borderId="72" xfId="0" applyBorder="1" applyAlignment="1">
      <alignment horizontal="center" vertical="center"/>
    </xf>
    <xf numFmtId="0" fontId="3" fillId="5" borderId="49" xfId="0" applyFont="1" applyFill="1" applyBorder="1" applyAlignment="1" applyProtection="1">
      <alignment horizontal="center" vertical="center"/>
      <protection hidden="1"/>
    </xf>
    <xf numFmtId="0" fontId="0" fillId="0" borderId="49" xfId="0" applyBorder="1" applyAlignment="1">
      <alignment horizontal="center" vertical="center"/>
    </xf>
    <xf numFmtId="0" fontId="0" fillId="0" borderId="57" xfId="0" applyBorder="1" applyAlignment="1">
      <alignment horizontal="center" vertical="center"/>
    </xf>
    <xf numFmtId="0" fontId="3" fillId="5" borderId="50" xfId="0" applyFont="1" applyFill="1" applyBorder="1" applyAlignment="1" applyProtection="1">
      <alignment horizontal="center" vertical="center"/>
      <protection hidden="1"/>
    </xf>
    <xf numFmtId="0" fontId="0" fillId="0" borderId="30" xfId="0" applyBorder="1" applyAlignment="1">
      <alignment horizontal="center" vertical="center"/>
    </xf>
    <xf numFmtId="0" fontId="3" fillId="5" borderId="28" xfId="0" applyFont="1" applyFill="1" applyBorder="1" applyAlignment="1" applyProtection="1">
      <alignment horizontal="center" vertical="center"/>
      <protection hidden="1"/>
    </xf>
    <xf numFmtId="0" fontId="0" fillId="0" borderId="28" xfId="0" applyBorder="1" applyAlignment="1">
      <alignment horizontal="center" vertical="center"/>
    </xf>
    <xf numFmtId="0" fontId="0" fillId="0" borderId="51" xfId="0" applyBorder="1" applyAlignment="1">
      <alignment horizontal="center" vertical="center"/>
    </xf>
    <xf numFmtId="0" fontId="3" fillId="5" borderId="54" xfId="0" applyFont="1" applyFill="1" applyBorder="1" applyAlignment="1" applyProtection="1">
      <alignment horizontal="center" vertical="center"/>
      <protection hidden="1"/>
    </xf>
    <xf numFmtId="0" fontId="0" fillId="0" borderId="31" xfId="0" applyBorder="1" applyAlignment="1">
      <alignment horizontal="center" vertical="center"/>
    </xf>
    <xf numFmtId="0" fontId="3" fillId="5" borderId="55" xfId="0" applyFont="1" applyFill="1" applyBorder="1" applyAlignment="1" applyProtection="1">
      <alignment horizontal="center" vertical="center"/>
      <protection hidden="1"/>
    </xf>
    <xf numFmtId="0" fontId="0" fillId="0" borderId="55" xfId="0" applyBorder="1" applyAlignment="1">
      <alignment horizontal="center" vertical="center"/>
    </xf>
    <xf numFmtId="0" fontId="0" fillId="0" borderId="60" xfId="0" applyBorder="1" applyAlignment="1">
      <alignment horizontal="center" vertical="center"/>
    </xf>
    <xf numFmtId="0" fontId="17" fillId="5" borderId="10" xfId="0" applyFont="1" applyFill="1" applyBorder="1" applyAlignment="1" applyProtection="1">
      <alignment horizontal="center" vertical="center"/>
      <protection hidden="1"/>
    </xf>
    <xf numFmtId="0" fontId="0" fillId="0" borderId="137" xfId="0" applyBorder="1" applyAlignment="1">
      <alignment horizontal="center" vertical="center"/>
    </xf>
    <xf numFmtId="0" fontId="17" fillId="5" borderId="11" xfId="0" applyFont="1" applyFill="1" applyBorder="1" applyAlignment="1" applyProtection="1">
      <alignment horizontal="center" vertical="center"/>
      <protection hidden="1"/>
    </xf>
    <xf numFmtId="0" fontId="0" fillId="0" borderId="11" xfId="0" applyBorder="1" applyAlignment="1">
      <alignment horizontal="center" vertical="center"/>
    </xf>
    <xf numFmtId="0" fontId="0" fillId="0" borderId="20" xfId="0" applyBorder="1" applyAlignment="1">
      <alignment horizontal="center" vertical="center"/>
    </xf>
    <xf numFmtId="0" fontId="17" fillId="5" borderId="12" xfId="0" applyFont="1" applyFill="1" applyBorder="1" applyAlignment="1" applyProtection="1">
      <alignment horizontal="center" vertical="center"/>
      <protection hidden="1"/>
    </xf>
    <xf numFmtId="0" fontId="0" fillId="0" borderId="246" xfId="0" applyBorder="1" applyAlignment="1">
      <alignment horizontal="center" vertical="center"/>
    </xf>
    <xf numFmtId="0" fontId="17" fillId="5" borderId="0" xfId="0" applyFont="1" applyFill="1" applyAlignment="1" applyProtection="1">
      <alignment horizontal="center" vertical="center"/>
      <protection hidden="1"/>
    </xf>
    <xf numFmtId="0" fontId="0" fillId="0" borderId="0" xfId="0" applyAlignment="1">
      <alignment horizontal="center" vertical="center"/>
    </xf>
    <xf numFmtId="0" fontId="0" fillId="0" borderId="6" xfId="0" applyBorder="1" applyAlignment="1">
      <alignment horizontal="center" vertical="center"/>
    </xf>
    <xf numFmtId="0" fontId="4" fillId="6" borderId="68" xfId="4" applyFont="1" applyFill="1" applyBorder="1" applyAlignment="1" applyProtection="1">
      <alignment horizontal="left" vertical="top" wrapText="1"/>
      <protection locked="0"/>
    </xf>
    <xf numFmtId="0" fontId="0" fillId="0" borderId="0" xfId="0" applyAlignment="1">
      <alignment horizontal="left" vertical="top" wrapText="1"/>
    </xf>
    <xf numFmtId="4" fontId="5" fillId="5" borderId="8" xfId="0" applyNumberFormat="1" applyFont="1" applyFill="1" applyBorder="1" applyAlignment="1" applyProtection="1">
      <alignment horizontal="center" vertical="center"/>
      <protection hidden="1"/>
    </xf>
    <xf numFmtId="4" fontId="5" fillId="5" borderId="9" xfId="0" applyNumberFormat="1" applyFont="1" applyFill="1" applyBorder="1" applyAlignment="1" applyProtection="1">
      <alignment horizontal="center" vertical="center"/>
      <protection hidden="1"/>
    </xf>
    <xf numFmtId="0" fontId="0" fillId="0" borderId="9" xfId="0" applyBorder="1" applyAlignment="1" applyProtection="1">
      <alignment horizontal="center" vertical="center"/>
      <protection hidden="1"/>
    </xf>
    <xf numFmtId="0" fontId="0" fillId="0" borderId="82" xfId="0" applyBorder="1" applyAlignment="1" applyProtection="1">
      <alignment horizontal="center" vertical="center"/>
      <protection hidden="1"/>
    </xf>
    <xf numFmtId="0" fontId="3" fillId="2" borderId="54" xfId="0" applyFont="1" applyFill="1" applyBorder="1" applyAlignment="1" applyProtection="1">
      <alignment horizontal="center" vertical="center" wrapText="1" shrinkToFit="1"/>
      <protection hidden="1"/>
    </xf>
    <xf numFmtId="0" fontId="15" fillId="0" borderId="55" xfId="0" applyFont="1" applyBorder="1" applyProtection="1">
      <protection hidden="1"/>
    </xf>
    <xf numFmtId="0" fontId="15" fillId="0" borderId="31" xfId="0" applyFont="1" applyBorder="1" applyProtection="1">
      <protection hidden="1"/>
    </xf>
    <xf numFmtId="0" fontId="36" fillId="0" borderId="161" xfId="1" applyFont="1" applyBorder="1" applyAlignment="1">
      <alignment horizontal="left" vertical="top" wrapText="1"/>
    </xf>
    <xf numFmtId="0" fontId="36" fillId="0" borderId="162" xfId="1" applyFont="1" applyBorder="1" applyAlignment="1">
      <alignment horizontal="left" vertical="top" wrapText="1"/>
    </xf>
    <xf numFmtId="0" fontId="36" fillId="0" borderId="104" xfId="1" applyFont="1" applyBorder="1" applyAlignment="1">
      <alignment horizontal="left" vertical="top" wrapText="1"/>
    </xf>
    <xf numFmtId="0" fontId="36" fillId="0" borderId="105" xfId="1" applyFont="1" applyBorder="1" applyAlignment="1">
      <alignment horizontal="left" vertical="top" wrapText="1"/>
    </xf>
    <xf numFmtId="0" fontId="8" fillId="0" borderId="151" xfId="0" applyFont="1" applyBorder="1" applyAlignment="1" applyProtection="1">
      <alignment horizontal="center" vertical="center"/>
      <protection hidden="1"/>
    </xf>
    <xf numFmtId="4" fontId="3" fillId="5" borderId="50" xfId="0" applyNumberFormat="1" applyFont="1" applyFill="1" applyBorder="1" applyAlignment="1" applyProtection="1">
      <alignment horizontal="center" vertical="center"/>
      <protection hidden="1"/>
    </xf>
    <xf numFmtId="4" fontId="3" fillId="5" borderId="28" xfId="0" applyNumberFormat="1" applyFont="1" applyFill="1" applyBorder="1" applyAlignment="1" applyProtection="1">
      <alignment horizontal="center" vertical="center"/>
      <protection hidden="1"/>
    </xf>
    <xf numFmtId="0" fontId="0" fillId="0" borderId="51" xfId="0" applyBorder="1" applyAlignment="1" applyProtection="1">
      <alignment horizontal="center" vertical="center"/>
      <protection hidden="1"/>
    </xf>
    <xf numFmtId="0" fontId="8" fillId="4" borderId="219" xfId="0" applyFont="1" applyFill="1" applyBorder="1" applyAlignment="1" applyProtection="1">
      <alignment horizontal="center" vertical="center" wrapText="1" shrinkToFit="1"/>
      <protection locked="0" hidden="1"/>
    </xf>
    <xf numFmtId="0" fontId="0" fillId="4" borderId="214" xfId="0" applyFill="1" applyBorder="1" applyAlignment="1">
      <alignment horizontal="center" vertical="center" wrapText="1" shrinkToFit="1"/>
    </xf>
    <xf numFmtId="0" fontId="0" fillId="4" borderId="220" xfId="0" applyFill="1" applyBorder="1" applyAlignment="1">
      <alignment horizontal="center" vertical="center" wrapText="1" shrinkToFit="1"/>
    </xf>
    <xf numFmtId="0" fontId="8" fillId="4" borderId="216" xfId="0" applyFont="1" applyFill="1" applyBorder="1" applyAlignment="1" applyProtection="1">
      <alignment horizontal="center" vertical="center"/>
      <protection locked="0" hidden="1"/>
    </xf>
    <xf numFmtId="0" fontId="0" fillId="4" borderId="217" xfId="0" applyFill="1" applyBorder="1" applyAlignment="1">
      <alignment horizontal="center" vertical="center"/>
    </xf>
    <xf numFmtId="0" fontId="0" fillId="4" borderId="218" xfId="0" applyFill="1" applyBorder="1" applyAlignment="1">
      <alignment horizontal="center" vertical="center"/>
    </xf>
    <xf numFmtId="0" fontId="8" fillId="6" borderId="219" xfId="0" applyFont="1" applyFill="1" applyBorder="1" applyAlignment="1" applyProtection="1">
      <alignment horizontal="center" vertical="center" wrapText="1" shrinkToFit="1"/>
      <protection locked="0" hidden="1"/>
    </xf>
    <xf numFmtId="0" fontId="0" fillId="0" borderId="214" xfId="0" applyBorder="1" applyAlignment="1">
      <alignment horizontal="center" vertical="center" wrapText="1" shrinkToFit="1"/>
    </xf>
    <xf numFmtId="0" fontId="0" fillId="0" borderId="220" xfId="0" applyBorder="1" applyAlignment="1">
      <alignment horizontal="center" vertical="center" wrapText="1" shrinkToFit="1"/>
    </xf>
    <xf numFmtId="0" fontId="8" fillId="6" borderId="233" xfId="0" applyFont="1" applyFill="1" applyBorder="1" applyAlignment="1" applyProtection="1">
      <alignment horizontal="center" vertical="center"/>
      <protection locked="0" hidden="1"/>
    </xf>
    <xf numFmtId="0" fontId="0" fillId="0" borderId="68" xfId="0" applyBorder="1" applyAlignment="1">
      <alignment horizontal="center" vertical="center"/>
    </xf>
    <xf numFmtId="0" fontId="0" fillId="0" borderId="240" xfId="0" applyBorder="1" applyAlignment="1">
      <alignment horizontal="center" vertical="center"/>
    </xf>
    <xf numFmtId="0" fontId="8" fillId="0" borderId="98" xfId="0" applyFont="1" applyBorder="1" applyAlignment="1" applyProtection="1">
      <alignment horizontal="center" vertical="center"/>
      <protection hidden="1"/>
    </xf>
    <xf numFmtId="0" fontId="8" fillId="3" borderId="24" xfId="0" applyFont="1" applyFill="1" applyBorder="1" applyAlignment="1" applyProtection="1">
      <alignment horizontal="center" vertical="center"/>
      <protection hidden="1"/>
    </xf>
    <xf numFmtId="0" fontId="0" fillId="3" borderId="1" xfId="0" applyFill="1" applyBorder="1" applyProtection="1">
      <protection hidden="1"/>
    </xf>
    <xf numFmtId="0" fontId="8" fillId="0" borderId="25" xfId="0" applyFont="1" applyBorder="1" applyAlignment="1" applyProtection="1">
      <alignment horizontal="center" vertical="center" wrapText="1" shrinkToFit="1"/>
      <protection hidden="1"/>
    </xf>
    <xf numFmtId="0" fontId="0" fillId="0" borderId="4" xfId="0" applyBorder="1" applyProtection="1">
      <protection hidden="1"/>
    </xf>
    <xf numFmtId="0" fontId="7" fillId="0" borderId="4" xfId="0" applyFont="1" applyBorder="1" applyAlignment="1" applyProtection="1">
      <alignment horizontal="center" vertical="center"/>
      <protection hidden="1"/>
    </xf>
    <xf numFmtId="0" fontId="7" fillId="3" borderId="1" xfId="0" applyFont="1" applyFill="1" applyBorder="1" applyAlignment="1" applyProtection="1">
      <alignment horizontal="center" vertical="center"/>
      <protection hidden="1"/>
    </xf>
    <xf numFmtId="0" fontId="8" fillId="0" borderId="21" xfId="0" applyFont="1" applyBorder="1" applyAlignment="1" applyProtection="1">
      <alignment horizontal="center" vertical="center" textRotation="90"/>
      <protection hidden="1"/>
    </xf>
    <xf numFmtId="0" fontId="8" fillId="0" borderId="22" xfId="0" applyFont="1" applyBorder="1" applyAlignment="1" applyProtection="1">
      <alignment horizontal="center" vertical="center" textRotation="90"/>
      <protection hidden="1"/>
    </xf>
    <xf numFmtId="0" fontId="8" fillId="0" borderId="39" xfId="0" applyFont="1" applyBorder="1" applyAlignment="1" applyProtection="1">
      <alignment horizontal="center" vertical="center" textRotation="90"/>
      <protection hidden="1"/>
    </xf>
    <xf numFmtId="0" fontId="7" fillId="2" borderId="2" xfId="0" applyFont="1" applyFill="1" applyBorder="1" applyAlignment="1" applyProtection="1">
      <alignment horizontal="center" vertical="center" textRotation="90" wrapText="1"/>
      <protection hidden="1"/>
    </xf>
    <xf numFmtId="0" fontId="7" fillId="2" borderId="23" xfId="0" applyFont="1" applyFill="1" applyBorder="1" applyAlignment="1" applyProtection="1">
      <alignment horizontal="center" vertical="center" textRotation="90" wrapText="1"/>
      <protection hidden="1"/>
    </xf>
    <xf numFmtId="0" fontId="7" fillId="2" borderId="35" xfId="0" applyFont="1" applyFill="1" applyBorder="1" applyAlignment="1" applyProtection="1">
      <alignment horizontal="center" vertical="center" textRotation="90" wrapText="1"/>
      <protection hidden="1"/>
    </xf>
    <xf numFmtId="0" fontId="7" fillId="2" borderId="16" xfId="0" applyFont="1" applyFill="1" applyBorder="1" applyAlignment="1" applyProtection="1">
      <alignment horizontal="center" vertical="center" textRotation="90" wrapText="1"/>
      <protection hidden="1"/>
    </xf>
    <xf numFmtId="0" fontId="8" fillId="0" borderId="73" xfId="0" applyFont="1" applyBorder="1" applyAlignment="1" applyProtection="1">
      <alignment horizontal="center" vertical="center"/>
      <protection hidden="1"/>
    </xf>
    <xf numFmtId="0" fontId="0" fillId="0" borderId="74" xfId="0" applyBorder="1" applyAlignment="1" applyProtection="1">
      <alignment horizontal="center" vertical="center"/>
      <protection hidden="1"/>
    </xf>
    <xf numFmtId="0" fontId="0" fillId="0" borderId="75" xfId="0" applyBorder="1" applyAlignment="1" applyProtection="1">
      <alignment horizontal="center" vertical="center"/>
      <protection hidden="1"/>
    </xf>
    <xf numFmtId="0" fontId="8" fillId="0" borderId="50" xfId="0" applyFont="1" applyBorder="1" applyAlignment="1" applyProtection="1">
      <alignment horizontal="right" vertical="center" wrapText="1" shrinkToFit="1"/>
      <protection hidden="1"/>
    </xf>
    <xf numFmtId="0" fontId="0" fillId="0" borderId="28" xfId="0" applyBorder="1" applyAlignment="1" applyProtection="1">
      <alignment horizontal="right"/>
      <protection hidden="1"/>
    </xf>
    <xf numFmtId="0" fontId="0" fillId="0" borderId="30" xfId="0" applyBorder="1" applyAlignment="1" applyProtection="1">
      <alignment horizontal="right"/>
      <protection hidden="1"/>
    </xf>
    <xf numFmtId="0" fontId="11" fillId="0" borderId="106" xfId="1" applyFont="1" applyBorder="1" applyAlignment="1">
      <alignment horizontal="left" vertical="top" wrapText="1"/>
    </xf>
    <xf numFmtId="0" fontId="0" fillId="0" borderId="112" xfId="0" applyBorder="1" applyAlignment="1">
      <alignment horizontal="left" vertical="top" wrapText="1"/>
    </xf>
    <xf numFmtId="0" fontId="11" fillId="0" borderId="108" xfId="1" applyFont="1" applyBorder="1" applyAlignment="1">
      <alignment horizontal="left" vertical="center" wrapText="1"/>
    </xf>
    <xf numFmtId="0" fontId="11" fillId="0" borderId="113" xfId="1" applyFont="1" applyBorder="1" applyAlignment="1">
      <alignment horizontal="left" vertical="center" wrapText="1"/>
    </xf>
    <xf numFmtId="0" fontId="11" fillId="0" borderId="110" xfId="1" applyFont="1" applyBorder="1" applyAlignment="1">
      <alignment horizontal="left" vertical="center" wrapText="1"/>
    </xf>
    <xf numFmtId="0" fontId="11" fillId="0" borderId="103" xfId="1" applyFont="1" applyBorder="1" applyAlignment="1">
      <alignment horizontal="left" vertical="center" wrapText="1"/>
    </xf>
    <xf numFmtId="0" fontId="36" fillId="0" borderId="104" xfId="1" applyFont="1" applyBorder="1" applyAlignment="1">
      <alignment horizontal="left" vertical="center" wrapText="1"/>
    </xf>
    <xf numFmtId="0" fontId="36" fillId="0" borderId="105" xfId="1" applyFont="1" applyBorder="1" applyAlignment="1">
      <alignment horizontal="left" vertical="center" wrapText="1"/>
    </xf>
    <xf numFmtId="0" fontId="8" fillId="0" borderId="76" xfId="0" applyFont="1" applyBorder="1" applyAlignment="1" applyProtection="1">
      <alignment horizontal="center" vertical="center"/>
      <protection hidden="1"/>
    </xf>
    <xf numFmtId="0" fontId="0" fillId="0" borderId="47" xfId="0" applyBorder="1" applyAlignment="1" applyProtection="1">
      <alignment horizontal="center" vertical="center"/>
      <protection hidden="1"/>
    </xf>
    <xf numFmtId="0" fontId="8" fillId="0" borderId="227" xfId="0" applyFont="1" applyBorder="1" applyAlignment="1" applyProtection="1">
      <alignment horizontal="center" vertical="center"/>
      <protection hidden="1"/>
    </xf>
    <xf numFmtId="0" fontId="0" fillId="0" borderId="90" xfId="0" applyBorder="1" applyAlignment="1" applyProtection="1">
      <alignment horizontal="center" vertical="center"/>
      <protection hidden="1"/>
    </xf>
    <xf numFmtId="0" fontId="0" fillId="0" borderId="228" xfId="0" applyBorder="1" applyAlignment="1" applyProtection="1">
      <alignment horizontal="center" vertical="center"/>
      <protection hidden="1"/>
    </xf>
    <xf numFmtId="0" fontId="8" fillId="0" borderId="237" xfId="0" applyFont="1" applyBorder="1" applyAlignment="1" applyProtection="1">
      <alignment horizontal="center" vertical="center"/>
      <protection hidden="1"/>
    </xf>
    <xf numFmtId="0" fontId="0" fillId="0" borderId="238" xfId="0" applyBorder="1" applyAlignment="1" applyProtection="1">
      <alignment horizontal="center" vertical="center"/>
      <protection hidden="1"/>
    </xf>
    <xf numFmtId="0" fontId="0" fillId="0" borderId="239" xfId="0" applyBorder="1" applyAlignment="1" applyProtection="1">
      <alignment horizontal="center" vertical="center"/>
      <protection hidden="1"/>
    </xf>
    <xf numFmtId="0" fontId="8" fillId="0" borderId="230" xfId="0" applyFont="1" applyBorder="1" applyAlignment="1" applyProtection="1">
      <alignment horizontal="center" vertical="center"/>
      <protection hidden="1"/>
    </xf>
    <xf numFmtId="0" fontId="0" fillId="0" borderId="231" xfId="0" applyBorder="1" applyAlignment="1" applyProtection="1">
      <alignment horizontal="center" vertical="center"/>
      <protection hidden="1"/>
    </xf>
    <xf numFmtId="0" fontId="0" fillId="0" borderId="232" xfId="0" applyBorder="1" applyAlignment="1" applyProtection="1">
      <alignment horizontal="center" vertical="center"/>
      <protection hidden="1"/>
    </xf>
    <xf numFmtId="165" fontId="8" fillId="0" borderId="237" xfId="0" applyNumberFormat="1" applyFont="1" applyBorder="1" applyAlignment="1" applyProtection="1">
      <alignment horizontal="center" vertical="center"/>
      <protection hidden="1"/>
    </xf>
    <xf numFmtId="165" fontId="8" fillId="0" borderId="78" xfId="0" applyNumberFormat="1" applyFont="1" applyBorder="1" applyAlignment="1" applyProtection="1">
      <alignment horizontal="center" vertical="center"/>
      <protection hidden="1"/>
    </xf>
    <xf numFmtId="0" fontId="0" fillId="0" borderId="79" xfId="0" applyBorder="1" applyAlignment="1" applyProtection="1">
      <alignment horizontal="center" vertical="center"/>
      <protection hidden="1"/>
    </xf>
    <xf numFmtId="0" fontId="11" fillId="0" borderId="21" xfId="0" applyFont="1" applyBorder="1" applyAlignment="1" applyProtection="1">
      <alignment horizontal="center" vertical="center" textRotation="90"/>
      <protection hidden="1"/>
    </xf>
    <xf numFmtId="0" fontId="11" fillId="0" borderId="39" xfId="0" applyFont="1" applyBorder="1" applyAlignment="1" applyProtection="1">
      <alignment horizontal="center" vertical="center" textRotation="90"/>
      <protection hidden="1"/>
    </xf>
    <xf numFmtId="0" fontId="7" fillId="2" borderId="2" xfId="0" applyFont="1" applyFill="1" applyBorder="1" applyAlignment="1" applyProtection="1">
      <alignment horizontal="center" vertical="center" textRotation="90"/>
      <protection hidden="1"/>
    </xf>
    <xf numFmtId="0" fontId="7" fillId="2" borderId="35" xfId="0" applyFont="1" applyFill="1" applyBorder="1" applyAlignment="1" applyProtection="1">
      <alignment horizontal="center" vertical="center" textRotation="90"/>
      <protection hidden="1"/>
    </xf>
    <xf numFmtId="0" fontId="8" fillId="0" borderId="78" xfId="0" applyFont="1" applyBorder="1" applyAlignment="1" applyProtection="1">
      <alignment horizontal="center" vertical="center"/>
      <protection hidden="1"/>
    </xf>
    <xf numFmtId="0" fontId="0" fillId="0" borderId="80" xfId="0" applyBorder="1" applyAlignment="1" applyProtection="1">
      <alignment horizontal="center" vertical="center"/>
      <protection hidden="1"/>
    </xf>
    <xf numFmtId="165" fontId="8" fillId="0" borderId="230" xfId="0" applyNumberFormat="1" applyFont="1" applyBorder="1" applyAlignment="1" applyProtection="1">
      <alignment horizontal="center" vertical="center"/>
      <protection hidden="1"/>
    </xf>
    <xf numFmtId="0" fontId="11" fillId="0" borderId="107" xfId="0" applyFont="1" applyBorder="1" applyAlignment="1">
      <alignment horizontal="left" vertical="top" wrapText="1"/>
    </xf>
    <xf numFmtId="0" fontId="11" fillId="0" borderId="107" xfId="1" applyFont="1" applyBorder="1" applyAlignment="1">
      <alignment horizontal="left" vertical="top" wrapText="1"/>
    </xf>
    <xf numFmtId="0" fontId="11" fillId="0" borderId="4" xfId="1" applyFont="1" applyBorder="1" applyAlignment="1">
      <alignment horizontal="left" vertical="top" wrapText="1"/>
    </xf>
    <xf numFmtId="0" fontId="0" fillId="0" borderId="4" xfId="0" applyBorder="1" applyAlignment="1">
      <alignment horizontal="left" vertical="top" wrapText="1"/>
    </xf>
    <xf numFmtId="0" fontId="11" fillId="0" borderId="209" xfId="1" applyFont="1" applyBorder="1" applyAlignment="1">
      <alignment horizontal="left" vertical="center" wrapText="1"/>
    </xf>
    <xf numFmtId="0" fontId="0" fillId="0" borderId="210" xfId="0" applyBorder="1" applyAlignment="1">
      <alignment horizontal="left" vertical="center" wrapText="1"/>
    </xf>
    <xf numFmtId="0" fontId="0" fillId="0" borderId="211" xfId="0" applyBorder="1" applyAlignment="1">
      <alignment horizontal="left" vertical="center" wrapText="1"/>
    </xf>
    <xf numFmtId="0" fontId="8" fillId="6" borderId="243" xfId="0" applyFont="1" applyFill="1" applyBorder="1" applyAlignment="1" applyProtection="1">
      <alignment horizontal="center" vertical="center" wrapText="1" shrinkToFit="1"/>
      <protection locked="0" hidden="1"/>
    </xf>
    <xf numFmtId="0" fontId="0" fillId="0" borderId="41" xfId="0" applyBorder="1" applyAlignment="1">
      <alignment horizontal="center" vertical="center" wrapText="1" shrinkToFit="1"/>
    </xf>
    <xf numFmtId="0" fontId="0" fillId="0" borderId="245" xfId="0" applyBorder="1" applyAlignment="1">
      <alignment horizontal="center" vertical="center" wrapText="1" shrinkToFit="1"/>
    </xf>
    <xf numFmtId="0" fontId="8" fillId="6" borderId="233" xfId="0" applyFont="1" applyFill="1" applyBorder="1" applyAlignment="1" applyProtection="1">
      <alignment horizontal="center" vertical="center" wrapText="1" shrinkToFit="1"/>
      <protection locked="0" hidden="1"/>
    </xf>
    <xf numFmtId="0" fontId="0" fillId="0" borderId="68" xfId="0" applyBorder="1" applyAlignment="1">
      <alignment horizontal="center" vertical="center" wrapText="1" shrinkToFit="1"/>
    </xf>
    <xf numFmtId="0" fontId="0" fillId="0" borderId="240" xfId="0" applyBorder="1" applyAlignment="1">
      <alignment horizontal="center" vertical="center" wrapText="1" shrinkToFit="1"/>
    </xf>
    <xf numFmtId="0" fontId="0" fillId="0" borderId="104" xfId="0" applyBorder="1" applyAlignment="1">
      <alignment horizontal="left" vertical="top" wrapText="1"/>
    </xf>
    <xf numFmtId="0" fontId="0" fillId="0" borderId="62" xfId="0" applyBorder="1" applyAlignment="1" applyProtection="1">
      <alignment horizontal="center" vertical="center"/>
      <protection hidden="1"/>
    </xf>
    <xf numFmtId="0" fontId="11" fillId="0" borderId="106" xfId="1" applyFont="1" applyBorder="1" applyAlignment="1">
      <alignment horizontal="center" vertical="center" wrapText="1"/>
    </xf>
    <xf numFmtId="0" fontId="36" fillId="0" borderId="112" xfId="1" applyFont="1" applyBorder="1" applyAlignment="1">
      <alignment horizontal="center" vertical="center" wrapText="1"/>
    </xf>
    <xf numFmtId="0" fontId="36" fillId="0" borderId="107" xfId="1" applyFont="1" applyBorder="1" applyAlignment="1">
      <alignment horizontal="center" vertical="center" wrapText="1"/>
    </xf>
    <xf numFmtId="0" fontId="11" fillId="0" borderId="106" xfId="1" applyFont="1" applyBorder="1" applyAlignment="1">
      <alignment horizontal="left" vertical="center" wrapText="1"/>
    </xf>
    <xf numFmtId="0" fontId="36" fillId="0" borderId="112" xfId="1" applyFont="1" applyBorder="1" applyAlignment="1">
      <alignment horizontal="left" vertical="center" wrapText="1"/>
    </xf>
    <xf numFmtId="0" fontId="36" fillId="0" borderId="107" xfId="1" applyFont="1" applyBorder="1" applyAlignment="1">
      <alignment horizontal="left" vertical="center" wrapText="1"/>
    </xf>
    <xf numFmtId="0" fontId="8" fillId="0" borderId="93" xfId="0" applyFont="1" applyBorder="1" applyAlignment="1" applyProtection="1">
      <alignment horizontal="center" vertical="center"/>
      <protection hidden="1"/>
    </xf>
    <xf numFmtId="0" fontId="0" fillId="0" borderId="93" xfId="0" applyBorder="1" applyAlignment="1" applyProtection="1">
      <alignment horizontal="center" vertical="center"/>
      <protection hidden="1"/>
    </xf>
    <xf numFmtId="0" fontId="8" fillId="0" borderId="193" xfId="0" applyFont="1" applyBorder="1" applyAlignment="1" applyProtection="1">
      <alignment horizontal="center" vertical="center"/>
      <protection hidden="1"/>
    </xf>
    <xf numFmtId="0" fontId="0" fillId="0" borderId="194" xfId="0" applyBorder="1" applyAlignment="1" applyProtection="1">
      <alignment horizontal="center" vertical="center"/>
      <protection hidden="1"/>
    </xf>
    <xf numFmtId="0" fontId="8" fillId="0" borderId="194" xfId="0" applyFont="1" applyBorder="1" applyAlignment="1" applyProtection="1">
      <alignment horizontal="center" vertical="center"/>
      <protection hidden="1"/>
    </xf>
    <xf numFmtId="165" fontId="8" fillId="0" borderId="90" xfId="0" applyNumberFormat="1" applyFont="1" applyBorder="1" applyAlignment="1" applyProtection="1">
      <alignment horizontal="center" vertical="center"/>
      <protection hidden="1"/>
    </xf>
    <xf numFmtId="165" fontId="8" fillId="0" borderId="236" xfId="0" applyNumberFormat="1" applyFont="1" applyBorder="1" applyAlignment="1" applyProtection="1">
      <alignment horizontal="center" vertical="center"/>
      <protection hidden="1"/>
    </xf>
    <xf numFmtId="0" fontId="0" fillId="0" borderId="236" xfId="0" applyBorder="1" applyAlignment="1" applyProtection="1">
      <alignment horizontal="center" vertical="center"/>
      <protection hidden="1"/>
    </xf>
    <xf numFmtId="0" fontId="8" fillId="0" borderId="157" xfId="0" applyFont="1" applyBorder="1" applyAlignment="1" applyProtection="1">
      <alignment horizontal="center" vertical="center"/>
      <protection hidden="1"/>
    </xf>
    <xf numFmtId="0" fontId="0" fillId="0" borderId="157" xfId="0" applyBorder="1" applyAlignment="1" applyProtection="1">
      <alignment horizontal="center" vertical="center"/>
      <protection hidden="1"/>
    </xf>
    <xf numFmtId="0" fontId="8" fillId="0" borderId="156" xfId="0" applyFont="1" applyBorder="1" applyAlignment="1" applyProtection="1">
      <alignment horizontal="center" vertical="center"/>
      <protection hidden="1"/>
    </xf>
    <xf numFmtId="0" fontId="0" fillId="0" borderId="156" xfId="0" applyBorder="1" applyAlignment="1" applyProtection="1">
      <alignment horizontal="center" vertical="center"/>
      <protection hidden="1"/>
    </xf>
    <xf numFmtId="0" fontId="0" fillId="0" borderId="212" xfId="0" applyBorder="1" applyAlignment="1" applyProtection="1">
      <alignment horizontal="center" vertical="center"/>
      <protection hidden="1"/>
    </xf>
    <xf numFmtId="0" fontId="8" fillId="0" borderId="199" xfId="0" applyFont="1" applyBorder="1" applyAlignment="1" applyProtection="1">
      <alignment horizontal="center" vertical="center"/>
      <protection hidden="1"/>
    </xf>
    <xf numFmtId="0" fontId="0" fillId="0" borderId="200" xfId="0" applyBorder="1" applyAlignment="1" applyProtection="1">
      <alignment horizontal="center" vertical="center"/>
      <protection hidden="1"/>
    </xf>
    <xf numFmtId="0" fontId="8" fillId="0" borderId="167" xfId="0" applyFont="1" applyBorder="1" applyAlignment="1" applyProtection="1">
      <alignment horizontal="center" vertical="center"/>
      <protection hidden="1"/>
    </xf>
    <xf numFmtId="0" fontId="0" fillId="0" borderId="168" xfId="0" applyBorder="1" applyAlignment="1" applyProtection="1">
      <alignment horizontal="center" vertical="center"/>
      <protection hidden="1"/>
    </xf>
    <xf numFmtId="0" fontId="0" fillId="0" borderId="169" xfId="0" applyBorder="1" applyAlignment="1" applyProtection="1">
      <alignment horizontal="center" vertical="center"/>
      <protection hidden="1"/>
    </xf>
    <xf numFmtId="0" fontId="8" fillId="0" borderId="96" xfId="0" applyFont="1" applyBorder="1" applyAlignment="1" applyProtection="1">
      <alignment horizontal="center" vertical="center"/>
      <protection hidden="1"/>
    </xf>
    <xf numFmtId="0" fontId="8" fillId="0" borderId="92" xfId="0" applyFont="1" applyBorder="1" applyAlignment="1" applyProtection="1">
      <alignment horizontal="center" vertical="center"/>
      <protection hidden="1"/>
    </xf>
    <xf numFmtId="0" fontId="11" fillId="0" borderId="112" xfId="1" applyFont="1" applyBorder="1" applyAlignment="1">
      <alignment horizontal="left" vertical="top" wrapText="1"/>
    </xf>
    <xf numFmtId="0" fontId="11" fillId="0" borderId="112" xfId="1" applyFont="1" applyBorder="1" applyAlignment="1">
      <alignment horizontal="left" vertical="center" wrapText="1"/>
    </xf>
    <xf numFmtId="0" fontId="11" fillId="0" borderId="107" xfId="1" applyFont="1" applyBorder="1" applyAlignment="1">
      <alignment horizontal="left" vertical="center" wrapText="1"/>
    </xf>
    <xf numFmtId="0" fontId="8" fillId="0" borderId="10" xfId="0" applyFont="1" applyBorder="1" applyAlignment="1" applyProtection="1">
      <alignment horizontal="center" vertical="center" textRotation="90"/>
      <protection hidden="1"/>
    </xf>
    <xf numFmtId="0" fontId="0" fillId="0" borderId="139" xfId="0" applyBorder="1" applyAlignment="1">
      <alignment horizontal="center" vertical="center" textRotation="90"/>
    </xf>
    <xf numFmtId="0" fontId="0" fillId="0" borderId="12" xfId="0" applyBorder="1" applyAlignment="1">
      <alignment horizontal="center" vertical="center" textRotation="90"/>
    </xf>
    <xf numFmtId="0" fontId="0" fillId="0" borderId="114" xfId="0" applyBorder="1" applyAlignment="1">
      <alignment horizontal="center" vertical="center" textRotation="90"/>
    </xf>
    <xf numFmtId="0" fontId="0" fillId="0" borderId="13" xfId="0" applyBorder="1" applyAlignment="1">
      <alignment horizontal="center" vertical="center" textRotation="90"/>
    </xf>
    <xf numFmtId="0" fontId="0" fillId="0" borderId="140" xfId="0" applyBorder="1" applyAlignment="1">
      <alignment horizontal="center" vertical="center" textRotation="90"/>
    </xf>
    <xf numFmtId="0" fontId="8" fillId="0" borderId="99" xfId="0" applyFont="1" applyBorder="1" applyAlignment="1" applyProtection="1">
      <alignment horizontal="center" vertical="center"/>
      <protection hidden="1"/>
    </xf>
    <xf numFmtId="0" fontId="8" fillId="0" borderId="153"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53" xfId="0" applyFont="1" applyBorder="1" applyAlignment="1" applyProtection="1">
      <alignment horizontal="center" vertical="center"/>
      <protection hidden="1"/>
    </xf>
    <xf numFmtId="0" fontId="0" fillId="0" borderId="18" xfId="0" applyBorder="1" applyAlignment="1">
      <alignment vertical="center"/>
    </xf>
    <xf numFmtId="0" fontId="0" fillId="0" borderId="19" xfId="0" applyBorder="1" applyAlignment="1">
      <alignment vertical="center"/>
    </xf>
    <xf numFmtId="0" fontId="3" fillId="0" borderId="29" xfId="0" applyFont="1" applyBorder="1" applyAlignment="1" applyProtection="1">
      <alignment horizontal="center" vertical="center"/>
      <protection hidden="1"/>
    </xf>
    <xf numFmtId="0" fontId="3" fillId="0" borderId="50" xfId="0" applyFont="1" applyBorder="1" applyAlignment="1" applyProtection="1">
      <alignment horizontal="center" vertical="center"/>
      <protection hidden="1"/>
    </xf>
    <xf numFmtId="0" fontId="3" fillId="0" borderId="29" xfId="0" applyFont="1" applyBorder="1" applyAlignment="1" applyProtection="1">
      <alignment horizontal="left" vertical="center" wrapText="1"/>
      <protection hidden="1"/>
    </xf>
    <xf numFmtId="0" fontId="0" fillId="0" borderId="30" xfId="0" applyBorder="1" applyAlignment="1">
      <alignment vertical="center"/>
    </xf>
    <xf numFmtId="2" fontId="19" fillId="0" borderId="58" xfId="3" applyNumberFormat="1" applyFont="1" applyFill="1" applyBorder="1" applyAlignment="1" applyProtection="1">
      <alignment horizontal="center" vertical="center"/>
      <protection hidden="1"/>
    </xf>
    <xf numFmtId="0" fontId="3" fillId="0" borderId="10" xfId="0" applyFont="1" applyBorder="1" applyAlignment="1" applyProtection="1">
      <alignment horizontal="center" vertical="center" wrapText="1"/>
      <protection hidden="1"/>
    </xf>
    <xf numFmtId="0" fontId="15" fillId="0" borderId="11" xfId="0" applyFont="1" applyBorder="1" applyAlignment="1" applyProtection="1">
      <alignment horizontal="center" vertical="center"/>
      <protection hidden="1"/>
    </xf>
    <xf numFmtId="0" fontId="8" fillId="6" borderId="11" xfId="0" applyFont="1" applyFill="1" applyBorder="1" applyAlignment="1" applyProtection="1">
      <alignment horizontal="center" vertical="center" textRotation="90" wrapText="1"/>
      <protection locked="0"/>
    </xf>
    <xf numFmtId="0" fontId="8" fillId="3" borderId="48" xfId="0" applyFont="1" applyFill="1" applyBorder="1" applyAlignment="1" applyProtection="1">
      <alignment horizontal="right" vertical="center"/>
      <protection hidden="1"/>
    </xf>
    <xf numFmtId="0" fontId="0" fillId="3" borderId="49" xfId="0" applyFill="1" applyBorder="1" applyAlignment="1" applyProtection="1">
      <alignment horizontal="right" vertical="center"/>
      <protection hidden="1"/>
    </xf>
    <xf numFmtId="0" fontId="0" fillId="3" borderId="72" xfId="0" applyFill="1" applyBorder="1" applyAlignment="1" applyProtection="1">
      <alignment horizontal="right" vertical="center"/>
      <protection hidden="1"/>
    </xf>
    <xf numFmtId="0" fontId="8" fillId="0" borderId="155" xfId="0" applyFont="1" applyBorder="1" applyAlignment="1" applyProtection="1">
      <alignment horizontal="center" vertical="center"/>
      <protection hidden="1"/>
    </xf>
    <xf numFmtId="0" fontId="8" fillId="0" borderId="144" xfId="0" applyFont="1" applyBorder="1" applyAlignment="1" applyProtection="1">
      <alignment horizontal="center" vertical="center"/>
      <protection hidden="1"/>
    </xf>
    <xf numFmtId="2" fontId="0" fillId="0" borderId="143" xfId="3" applyNumberFormat="1" applyFont="1" applyBorder="1" applyAlignment="1" applyProtection="1">
      <alignment horizontal="center" vertical="center"/>
      <protection hidden="1"/>
    </xf>
    <xf numFmtId="0" fontId="11" fillId="0" borderId="132" xfId="1" applyFont="1" applyBorder="1" applyAlignment="1">
      <alignment horizontal="left" vertical="top" wrapText="1"/>
    </xf>
    <xf numFmtId="0" fontId="11" fillId="0" borderId="163" xfId="1" applyFont="1" applyBorder="1" applyAlignment="1">
      <alignment horizontal="left" vertical="top" wrapText="1"/>
    </xf>
    <xf numFmtId="0" fontId="11" fillId="0" borderId="130" xfId="1" applyFont="1" applyBorder="1" applyAlignment="1">
      <alignment horizontal="left" vertical="top" wrapText="1"/>
    </xf>
    <xf numFmtId="0" fontId="8" fillId="0" borderId="203" xfId="0" applyFont="1" applyBorder="1" applyAlignment="1" applyProtection="1">
      <alignment horizontal="center" vertical="center"/>
      <protection hidden="1"/>
    </xf>
    <xf numFmtId="0" fontId="0" fillId="0" borderId="203" xfId="0" applyBorder="1" applyAlignment="1" applyProtection="1">
      <alignment horizontal="center" vertical="center"/>
      <protection hidden="1"/>
    </xf>
    <xf numFmtId="0" fontId="8" fillId="0" borderId="202" xfId="0" applyFont="1" applyBorder="1" applyAlignment="1" applyProtection="1">
      <alignment horizontal="center" vertical="center"/>
      <protection hidden="1"/>
    </xf>
    <xf numFmtId="0" fontId="8" fillId="0" borderId="188" xfId="0" applyFont="1" applyBorder="1" applyAlignment="1" applyProtection="1">
      <alignment horizontal="center" vertical="center"/>
      <protection hidden="1"/>
    </xf>
    <xf numFmtId="4" fontId="3" fillId="5" borderId="54" xfId="0" applyNumberFormat="1" applyFont="1" applyFill="1" applyBorder="1" applyAlignment="1" applyProtection="1">
      <alignment horizontal="center" vertical="center"/>
      <protection hidden="1"/>
    </xf>
    <xf numFmtId="4" fontId="3" fillId="5" borderId="55" xfId="0" applyNumberFormat="1" applyFont="1" applyFill="1" applyBorder="1" applyAlignment="1" applyProtection="1">
      <alignment horizontal="center" vertical="center"/>
      <protection hidden="1"/>
    </xf>
    <xf numFmtId="4" fontId="3" fillId="5" borderId="17" xfId="0" applyNumberFormat="1" applyFont="1" applyFill="1" applyBorder="1" applyAlignment="1" applyProtection="1">
      <alignment horizontal="center" vertical="center"/>
      <protection hidden="1"/>
    </xf>
    <xf numFmtId="4" fontId="3" fillId="5" borderId="18" xfId="0" applyNumberFormat="1" applyFont="1" applyFill="1" applyBorder="1" applyAlignment="1" applyProtection="1">
      <alignment horizontal="center" vertical="center"/>
      <protection hidden="1"/>
    </xf>
    <xf numFmtId="0" fontId="7" fillId="3" borderId="2" xfId="0" applyFont="1" applyFill="1" applyBorder="1" applyAlignment="1" applyProtection="1">
      <alignment horizontal="center" vertical="center"/>
      <protection hidden="1"/>
    </xf>
    <xf numFmtId="4" fontId="5" fillId="5" borderId="37" xfId="0" applyNumberFormat="1" applyFont="1" applyFill="1" applyBorder="1" applyAlignment="1" applyProtection="1">
      <alignment horizontal="center" vertical="center"/>
      <protection hidden="1"/>
    </xf>
    <xf numFmtId="4" fontId="5" fillId="5" borderId="38" xfId="0" applyNumberFormat="1" applyFont="1" applyFill="1" applyBorder="1" applyAlignment="1" applyProtection="1">
      <alignment horizontal="center" vertical="center"/>
      <protection hidden="1"/>
    </xf>
    <xf numFmtId="0" fontId="5" fillId="5" borderId="38" xfId="0" applyFont="1" applyFill="1" applyBorder="1" applyAlignment="1" applyProtection="1">
      <alignment horizontal="center" vertical="center"/>
      <protection hidden="1"/>
    </xf>
    <xf numFmtId="0" fontId="0" fillId="0" borderId="38" xfId="0" applyBorder="1" applyAlignment="1" applyProtection="1">
      <alignment horizontal="center" vertical="center"/>
      <protection hidden="1"/>
    </xf>
    <xf numFmtId="0" fontId="0" fillId="0" borderId="101" xfId="0" applyBorder="1" applyAlignment="1" applyProtection="1">
      <alignment horizontal="center" vertical="center"/>
      <protection hidden="1"/>
    </xf>
    <xf numFmtId="0" fontId="8" fillId="0" borderId="173" xfId="0" applyFont="1" applyBorder="1" applyAlignment="1" applyProtection="1">
      <alignment horizontal="center" vertical="center"/>
      <protection hidden="1"/>
    </xf>
    <xf numFmtId="0" fontId="0" fillId="0" borderId="174" xfId="0" applyBorder="1" applyAlignment="1" applyProtection="1">
      <alignment horizontal="center" vertical="center"/>
      <protection hidden="1"/>
    </xf>
    <xf numFmtId="0" fontId="0" fillId="0" borderId="175" xfId="0" applyBorder="1" applyAlignment="1" applyProtection="1">
      <alignment horizontal="center" vertical="center"/>
      <protection hidden="1"/>
    </xf>
    <xf numFmtId="0" fontId="8" fillId="0" borderId="179" xfId="0" applyFont="1" applyBorder="1" applyAlignment="1" applyProtection="1">
      <alignment horizontal="center" vertical="center"/>
      <protection hidden="1"/>
    </xf>
    <xf numFmtId="0" fontId="0" fillId="0" borderId="180" xfId="0" applyBorder="1" applyAlignment="1" applyProtection="1">
      <alignment horizontal="center" vertical="center"/>
      <protection hidden="1"/>
    </xf>
    <xf numFmtId="0" fontId="0" fillId="0" borderId="181" xfId="0" applyBorder="1" applyAlignment="1" applyProtection="1">
      <alignment horizontal="center" vertical="center"/>
      <protection hidden="1"/>
    </xf>
    <xf numFmtId="0" fontId="8" fillId="0" borderId="185" xfId="0" applyFont="1" applyBorder="1" applyAlignment="1" applyProtection="1">
      <alignment horizontal="center" vertical="center"/>
      <protection hidden="1"/>
    </xf>
    <xf numFmtId="0" fontId="0" fillId="0" borderId="186" xfId="0" applyBorder="1" applyAlignment="1" applyProtection="1">
      <alignment horizontal="center" vertical="center"/>
      <protection hidden="1"/>
    </xf>
    <xf numFmtId="0" fontId="0" fillId="0" borderId="187" xfId="0" applyBorder="1" applyAlignment="1" applyProtection="1">
      <alignment horizontal="center" vertical="center"/>
      <protection hidden="1"/>
    </xf>
    <xf numFmtId="0" fontId="0" fillId="0" borderId="22" xfId="0" applyBorder="1" applyAlignment="1">
      <alignment horizontal="center" vertical="center" textRotation="90"/>
    </xf>
    <xf numFmtId="0" fontId="0" fillId="0" borderId="39" xfId="0" applyBorder="1" applyAlignment="1">
      <alignment horizontal="center" vertical="center" textRotation="90"/>
    </xf>
    <xf numFmtId="0" fontId="27" fillId="3" borderId="106" xfId="1" applyFont="1" applyFill="1" applyBorder="1" applyAlignment="1">
      <alignment horizontal="center" vertical="center" wrapText="1"/>
    </xf>
    <xf numFmtId="0" fontId="27" fillId="3" borderId="112" xfId="1" applyFont="1" applyFill="1" applyBorder="1" applyAlignment="1">
      <alignment horizontal="center" vertical="center" wrapText="1"/>
    </xf>
    <xf numFmtId="0" fontId="27" fillId="3" borderId="107" xfId="1" applyFont="1" applyFill="1" applyBorder="1" applyAlignment="1">
      <alignment horizontal="center" vertical="center" wrapText="1"/>
    </xf>
    <xf numFmtId="0" fontId="27" fillId="3" borderId="158" xfId="1" applyFont="1" applyFill="1" applyBorder="1" applyAlignment="1">
      <alignment horizontal="center" vertical="center" wrapText="1"/>
    </xf>
    <xf numFmtId="0" fontId="26" fillId="3" borderId="112" xfId="1" applyFill="1" applyBorder="1" applyAlignment="1">
      <alignment horizontal="center" vertical="center" wrapText="1"/>
    </xf>
    <xf numFmtId="0" fontId="26" fillId="3" borderId="107" xfId="1" applyFill="1" applyBorder="1" applyAlignment="1">
      <alignment horizontal="center" vertical="center" wrapText="1"/>
    </xf>
    <xf numFmtId="0" fontId="8" fillId="0" borderId="200" xfId="0" applyFont="1" applyBorder="1" applyAlignment="1" applyProtection="1">
      <alignment horizontal="center" vertical="center"/>
      <protection hidden="1"/>
    </xf>
    <xf numFmtId="4" fontId="3" fillId="5" borderId="48" xfId="0" applyNumberFormat="1" applyFont="1" applyFill="1" applyBorder="1" applyAlignment="1" applyProtection="1">
      <alignment horizontal="center" vertical="center"/>
      <protection hidden="1"/>
    </xf>
    <xf numFmtId="4" fontId="3" fillId="5" borderId="49" xfId="0" applyNumberFormat="1" applyFont="1" applyFill="1" applyBorder="1" applyAlignment="1" applyProtection="1">
      <alignment horizontal="center" vertical="center"/>
      <protection hidden="1"/>
    </xf>
    <xf numFmtId="0" fontId="0" fillId="0" borderId="49" xfId="0" applyBorder="1" applyAlignment="1" applyProtection="1">
      <alignment horizontal="center" vertical="center"/>
      <protection hidden="1"/>
    </xf>
    <xf numFmtId="0" fontId="0" fillId="0" borderId="57" xfId="0" applyBorder="1" applyAlignment="1" applyProtection="1">
      <alignment horizontal="center" vertical="center"/>
      <protection hidden="1"/>
    </xf>
    <xf numFmtId="0" fontId="7" fillId="0" borderId="21" xfId="0" applyFont="1" applyBorder="1" applyAlignment="1" applyProtection="1">
      <alignment horizontal="center" vertical="center" textRotation="90"/>
      <protection hidden="1"/>
    </xf>
    <xf numFmtId="0" fontId="7" fillId="0" borderId="22" xfId="0" applyFont="1" applyBorder="1" applyAlignment="1" applyProtection="1">
      <alignment horizontal="center" vertical="center" textRotation="90"/>
      <protection hidden="1"/>
    </xf>
    <xf numFmtId="0" fontId="7" fillId="0" borderId="39" xfId="0" applyFont="1" applyBorder="1" applyAlignment="1" applyProtection="1">
      <alignment horizontal="center" vertical="center" textRotation="90"/>
      <protection hidden="1"/>
    </xf>
    <xf numFmtId="0" fontId="8" fillId="0" borderId="50" xfId="0" applyFont="1" applyBorder="1" applyAlignment="1" applyProtection="1">
      <alignment horizontal="left" vertical="center" wrapText="1"/>
      <protection hidden="1"/>
    </xf>
    <xf numFmtId="0" fontId="22" fillId="0" borderId="28" xfId="0" applyFont="1" applyBorder="1" applyAlignment="1" applyProtection="1">
      <alignment horizontal="left" vertical="center"/>
      <protection hidden="1"/>
    </xf>
    <xf numFmtId="0" fontId="22" fillId="0" borderId="30" xfId="0" applyFont="1" applyBorder="1" applyAlignment="1" applyProtection="1">
      <alignment horizontal="left" vertical="center"/>
      <protection hidden="1"/>
    </xf>
    <xf numFmtId="0" fontId="3" fillId="0" borderId="28" xfId="0" applyFont="1" applyBorder="1" applyAlignment="1" applyProtection="1">
      <alignment horizontal="center" vertical="center" textRotation="90" wrapText="1"/>
      <protection hidden="1"/>
    </xf>
    <xf numFmtId="0" fontId="21" fillId="6" borderId="0" xfId="0" applyFont="1" applyFill="1" applyProtection="1">
      <protection locked="0"/>
    </xf>
    <xf numFmtId="0" fontId="21" fillId="6" borderId="0" xfId="0" applyFont="1" applyFill="1" applyAlignment="1" applyProtection="1">
      <alignment horizontal="center"/>
      <protection locked="0"/>
    </xf>
    <xf numFmtId="0" fontId="11" fillId="0" borderId="22" xfId="0" applyFont="1" applyBorder="1" applyAlignment="1" applyProtection="1">
      <alignment horizontal="center" vertical="center" textRotation="90"/>
      <protection hidden="1"/>
    </xf>
    <xf numFmtId="0" fontId="7" fillId="2" borderId="23" xfId="0" applyFont="1" applyFill="1" applyBorder="1" applyAlignment="1" applyProtection="1">
      <alignment horizontal="center" vertical="center" textRotation="90"/>
      <protection hidden="1"/>
    </xf>
    <xf numFmtId="4" fontId="20" fillId="4" borderId="17" xfId="0" applyNumberFormat="1" applyFont="1" applyFill="1" applyBorder="1" applyAlignment="1" applyProtection="1">
      <alignment horizontal="center" vertical="center"/>
      <protection hidden="1"/>
    </xf>
    <xf numFmtId="4" fontId="20" fillId="4" borderId="18" xfId="0" applyNumberFormat="1" applyFont="1" applyFill="1" applyBorder="1" applyAlignment="1" applyProtection="1">
      <alignment horizontal="center" vertical="center"/>
      <protection hidden="1"/>
    </xf>
    <xf numFmtId="0" fontId="20" fillId="4" borderId="18" xfId="0" applyFont="1" applyFill="1" applyBorder="1" applyAlignment="1" applyProtection="1">
      <alignment horizontal="center" vertical="center"/>
      <protection hidden="1"/>
    </xf>
    <xf numFmtId="0" fontId="17" fillId="0" borderId="67" xfId="0" applyFont="1" applyBorder="1" applyAlignment="1">
      <alignment horizontal="left" vertical="top" wrapText="1"/>
    </xf>
    <xf numFmtId="0" fontId="17" fillId="0" borderId="49" xfId="0" applyFont="1" applyBorder="1" applyAlignment="1">
      <alignment horizontal="left" vertical="top" wrapText="1"/>
    </xf>
    <xf numFmtId="0" fontId="0" fillId="0" borderId="49" xfId="0" applyBorder="1" applyAlignment="1">
      <alignment horizontal="left" vertical="top" wrapText="1"/>
    </xf>
    <xf numFmtId="0" fontId="0" fillId="0" borderId="72" xfId="0" applyBorder="1" applyAlignment="1">
      <alignment horizontal="left" vertical="top" wrapText="1"/>
    </xf>
    <xf numFmtId="0" fontId="1" fillId="6" borderId="28" xfId="0" applyFont="1" applyFill="1" applyBorder="1" applyAlignment="1" applyProtection="1">
      <alignment horizontal="left" vertical="top" wrapText="1"/>
      <protection locked="0"/>
    </xf>
    <xf numFmtId="0" fontId="16" fillId="6" borderId="28" xfId="0" applyFont="1" applyFill="1" applyBorder="1" applyAlignment="1" applyProtection="1">
      <alignment horizontal="left" vertical="top" wrapText="1"/>
      <protection locked="0"/>
    </xf>
    <xf numFmtId="0" fontId="0" fillId="0" borderId="28" xfId="0" applyBorder="1" applyAlignment="1">
      <alignment horizontal="left" vertical="top" wrapText="1"/>
    </xf>
    <xf numFmtId="4" fontId="5" fillId="5" borderId="44" xfId="0" applyNumberFormat="1" applyFont="1" applyFill="1" applyBorder="1" applyAlignment="1" applyProtection="1">
      <alignment horizontal="center" vertical="center"/>
      <protection hidden="1"/>
    </xf>
    <xf numFmtId="4" fontId="5" fillId="5" borderId="45" xfId="0" applyNumberFormat="1" applyFont="1" applyFill="1" applyBorder="1" applyAlignment="1" applyProtection="1">
      <alignment horizontal="center" vertical="center"/>
      <protection hidden="1"/>
    </xf>
    <xf numFmtId="0" fontId="5" fillId="5" borderId="45" xfId="0" applyFont="1" applyFill="1" applyBorder="1" applyAlignment="1" applyProtection="1">
      <alignment horizontal="center" vertical="center"/>
      <protection hidden="1"/>
    </xf>
    <xf numFmtId="0" fontId="0" fillId="0" borderId="45" xfId="0" applyBorder="1" applyAlignment="1" applyProtection="1">
      <alignment horizontal="center" vertical="center"/>
      <protection hidden="1"/>
    </xf>
    <xf numFmtId="0" fontId="0" fillId="0" borderId="95" xfId="0" applyBorder="1" applyAlignment="1" applyProtection="1">
      <alignment horizontal="center" vertical="center"/>
      <protection hidden="1"/>
    </xf>
    <xf numFmtId="170" fontId="3" fillId="0" borderId="36" xfId="0" applyNumberFormat="1" applyFont="1" applyBorder="1" applyAlignment="1" applyProtection="1">
      <alignment horizontal="center" vertical="center"/>
      <protection hidden="1"/>
    </xf>
    <xf numFmtId="170" fontId="3" fillId="0" borderId="55" xfId="0" applyNumberFormat="1" applyFont="1" applyBorder="1" applyAlignment="1" applyProtection="1">
      <alignment horizontal="center" vertical="center"/>
      <protection hidden="1"/>
    </xf>
    <xf numFmtId="170" fontId="0" fillId="0" borderId="60" xfId="0" applyNumberFormat="1" applyBorder="1" applyAlignment="1" applyProtection="1">
      <alignment horizontal="center" vertical="center"/>
      <protection hidden="1"/>
    </xf>
    <xf numFmtId="0" fontId="12" fillId="6" borderId="68" xfId="0" applyFont="1" applyFill="1" applyBorder="1" applyAlignment="1" applyProtection="1">
      <alignment horizontal="left" vertical="top" wrapText="1"/>
      <protection locked="0"/>
    </xf>
    <xf numFmtId="0" fontId="3" fillId="6" borderId="0" xfId="0" applyFont="1" applyFill="1" applyAlignment="1" applyProtection="1">
      <alignment horizontal="left" vertical="top" wrapText="1"/>
      <protection locked="0"/>
    </xf>
    <xf numFmtId="0" fontId="14" fillId="6" borderId="68" xfId="0" applyFont="1" applyFill="1" applyBorder="1" applyAlignment="1" applyProtection="1">
      <alignment horizontal="left" vertical="top" wrapText="1"/>
      <protection locked="0"/>
    </xf>
    <xf numFmtId="0" fontId="14" fillId="6" borderId="0" xfId="0" applyFont="1" applyFill="1" applyAlignment="1" applyProtection="1">
      <alignment horizontal="left" vertical="top" wrapText="1"/>
      <protection locked="0"/>
    </xf>
    <xf numFmtId="0" fontId="25" fillId="0" borderId="0" xfId="0" applyFont="1" applyAlignment="1">
      <alignment horizontal="left" vertical="top" wrapText="1"/>
    </xf>
    <xf numFmtId="0" fontId="12" fillId="6" borderId="0" xfId="0" applyFont="1" applyFill="1" applyAlignment="1" applyProtection="1">
      <alignment horizontal="left" vertical="top" wrapText="1"/>
      <protection locked="0"/>
    </xf>
    <xf numFmtId="0" fontId="1" fillId="0" borderId="0" xfId="0" applyFont="1" applyAlignment="1">
      <alignment horizontal="left" vertical="top" wrapText="1"/>
    </xf>
    <xf numFmtId="0" fontId="4" fillId="0" borderId="68" xfId="0" applyFont="1" applyBorder="1" applyAlignment="1">
      <alignment horizontal="left" vertical="top" wrapText="1"/>
    </xf>
    <xf numFmtId="0" fontId="4" fillId="0" borderId="0" xfId="0" applyFont="1" applyAlignment="1">
      <alignment horizontal="left" vertical="top" wrapText="1"/>
    </xf>
    <xf numFmtId="0" fontId="13" fillId="0" borderId="68" xfId="0" applyFont="1" applyBorder="1" applyAlignment="1">
      <alignment horizontal="left" vertical="top" wrapText="1"/>
    </xf>
    <xf numFmtId="0" fontId="13" fillId="0" borderId="0" xfId="0" applyFont="1" applyAlignment="1">
      <alignment horizontal="left" vertical="top" wrapText="1"/>
    </xf>
    <xf numFmtId="0" fontId="1" fillId="0" borderId="68"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0" fillId="0" borderId="0" xfId="0" applyAlignment="1" applyProtection="1">
      <alignment horizontal="center" vertical="center"/>
      <protection hidden="1"/>
    </xf>
    <xf numFmtId="0" fontId="0" fillId="0" borderId="6" xfId="0" applyBorder="1" applyAlignment="1" applyProtection="1">
      <alignment horizontal="center" vertical="center"/>
      <protection hidden="1"/>
    </xf>
    <xf numFmtId="0" fontId="0" fillId="0" borderId="51" xfId="0" applyBorder="1" applyAlignment="1" applyProtection="1">
      <alignment horizontal="center" vertical="center" textRotation="90" wrapText="1"/>
      <protection hidden="1"/>
    </xf>
    <xf numFmtId="0" fontId="3" fillId="0" borderId="48" xfId="0" applyFont="1" applyBorder="1" applyAlignment="1" applyProtection="1">
      <alignment horizontal="left" vertical="center"/>
      <protection hidden="1"/>
    </xf>
    <xf numFmtId="0" fontId="0" fillId="0" borderId="49" xfId="0" applyBorder="1" applyAlignment="1" applyProtection="1">
      <alignment horizontal="left" vertical="center"/>
      <protection hidden="1"/>
    </xf>
    <xf numFmtId="0" fontId="23" fillId="6" borderId="25" xfId="0" applyFont="1" applyFill="1" applyBorder="1" applyAlignment="1" applyProtection="1">
      <alignment horizontal="left" vertical="center"/>
      <protection hidden="1"/>
    </xf>
    <xf numFmtId="0" fontId="24" fillId="6" borderId="4" xfId="0" applyFont="1" applyFill="1" applyBorder="1" applyAlignment="1" applyProtection="1">
      <alignment horizontal="left" vertical="center"/>
      <protection hidden="1"/>
    </xf>
    <xf numFmtId="0" fontId="0" fillId="0" borderId="51" xfId="0" applyBorder="1" applyAlignment="1" applyProtection="1">
      <alignment horizontal="center" vertical="center" textRotation="90" wrapText="1"/>
      <protection locked="0" hidden="1"/>
    </xf>
    <xf numFmtId="0" fontId="0" fillId="0" borderId="20" xfId="0" applyBorder="1" applyAlignment="1" applyProtection="1">
      <alignment horizontal="center" vertical="center" textRotation="90" wrapText="1"/>
      <protection locked="0"/>
    </xf>
    <xf numFmtId="0" fontId="8" fillId="0" borderId="84" xfId="0" applyFont="1" applyBorder="1" applyAlignment="1" applyProtection="1">
      <alignment horizontal="center" vertical="center"/>
      <protection hidden="1"/>
    </xf>
    <xf numFmtId="0" fontId="0" fillId="0" borderId="85" xfId="0" applyBorder="1" applyAlignment="1" applyProtection="1">
      <alignment horizontal="center" vertical="center"/>
      <protection hidden="1"/>
    </xf>
    <xf numFmtId="0" fontId="0" fillId="0" borderId="86" xfId="0" applyBorder="1" applyAlignment="1" applyProtection="1">
      <alignment horizontal="center" vertical="center"/>
      <protection hidden="1"/>
    </xf>
    <xf numFmtId="0" fontId="8" fillId="6" borderId="213" xfId="0" applyFont="1" applyFill="1" applyBorder="1" applyAlignment="1" applyProtection="1">
      <alignment horizontal="center" vertical="center" wrapText="1" shrinkToFit="1"/>
      <protection locked="0" hidden="1"/>
    </xf>
    <xf numFmtId="0" fontId="0" fillId="0" borderId="215" xfId="0" applyBorder="1" applyAlignment="1">
      <alignment horizontal="center" vertical="center" wrapText="1" shrinkToFit="1"/>
    </xf>
    <xf numFmtId="165" fontId="8" fillId="0" borderId="77" xfId="0" applyNumberFormat="1" applyFont="1" applyBorder="1" applyAlignment="1" applyProtection="1">
      <alignment horizontal="center" vertical="center"/>
      <protection hidden="1"/>
    </xf>
    <xf numFmtId="165" fontId="8" fillId="0" borderId="79" xfId="0" applyNumberFormat="1" applyFont="1" applyBorder="1" applyAlignment="1" applyProtection="1">
      <alignment horizontal="center" vertical="center"/>
      <protection hidden="1"/>
    </xf>
    <xf numFmtId="0" fontId="3" fillId="0" borderId="0" xfId="0" applyFont="1" applyAlignment="1" applyProtection="1">
      <alignment horizontal="center" vertical="center" textRotation="90" wrapText="1"/>
      <protection hidden="1"/>
    </xf>
    <xf numFmtId="0" fontId="0" fillId="0" borderId="0" xfId="0" applyAlignment="1" applyProtection="1">
      <alignment horizontal="center" vertical="center" textRotation="90" wrapText="1"/>
      <protection hidden="1"/>
    </xf>
    <xf numFmtId="165" fontId="8" fillId="0" borderId="227" xfId="0" applyNumberFormat="1" applyFont="1" applyBorder="1" applyAlignment="1" applyProtection="1">
      <alignment horizontal="center" vertical="center"/>
      <protection hidden="1"/>
    </xf>
    <xf numFmtId="0" fontId="18" fillId="3" borderId="17" xfId="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19" xfId="1" applyFont="1" applyFill="1" applyBorder="1" applyAlignment="1">
      <alignment horizontal="center" vertical="center" wrapText="1"/>
    </xf>
    <xf numFmtId="0" fontId="33" fillId="3" borderId="69" xfId="1" applyFont="1" applyFill="1" applyBorder="1" applyAlignment="1">
      <alignment horizontal="center" vertical="center" wrapText="1"/>
    </xf>
    <xf numFmtId="0" fontId="33" fillId="3" borderId="120" xfId="1" applyFont="1" applyFill="1" applyBorder="1" applyAlignment="1">
      <alignment horizontal="center" vertical="center" wrapText="1"/>
    </xf>
    <xf numFmtId="0" fontId="33" fillId="7" borderId="114" xfId="1" applyFont="1" applyFill="1" applyBorder="1" applyAlignment="1">
      <alignment horizontal="center" vertical="center" wrapText="1"/>
    </xf>
    <xf numFmtId="0" fontId="33" fillId="0" borderId="111" xfId="1" applyFont="1" applyBorder="1" applyAlignment="1">
      <alignment horizontal="center" vertical="center" wrapText="1"/>
    </xf>
    <xf numFmtId="0" fontId="32" fillId="7" borderId="110" xfId="1" applyFont="1" applyFill="1" applyBorder="1" applyAlignment="1">
      <alignment horizontal="center" vertical="center" wrapText="1"/>
    </xf>
    <xf numFmtId="0" fontId="33" fillId="0" borderId="116" xfId="1" applyFont="1" applyBorder="1" applyAlignment="1">
      <alignment horizontal="center" vertical="center" wrapText="1"/>
    </xf>
    <xf numFmtId="0" fontId="34" fillId="9" borderId="109" xfId="1" applyFont="1" applyFill="1" applyBorder="1" applyAlignment="1">
      <alignment horizontal="left" vertical="top" wrapText="1"/>
    </xf>
    <xf numFmtId="0" fontId="35" fillId="0" borderId="114" xfId="1" applyFont="1" applyBorder="1" applyAlignment="1">
      <alignment horizontal="left" vertical="top" wrapText="1"/>
    </xf>
    <xf numFmtId="0" fontId="35" fillId="0" borderId="111" xfId="1" applyFont="1" applyBorder="1" applyAlignment="1">
      <alignment horizontal="left" vertical="top" wrapText="1"/>
    </xf>
    <xf numFmtId="0" fontId="32" fillId="3" borderId="121" xfId="1" applyFont="1" applyFill="1" applyBorder="1" applyAlignment="1">
      <alignment horizontal="center" vertical="center" wrapText="1"/>
    </xf>
    <xf numFmtId="0" fontId="32" fillId="3" borderId="70" xfId="1" applyFont="1" applyFill="1" applyBorder="1" applyAlignment="1">
      <alignment horizontal="center" vertical="center" wrapText="1"/>
    </xf>
    <xf numFmtId="0" fontId="36" fillId="3" borderId="70" xfId="1" applyFont="1" applyFill="1" applyBorder="1" applyAlignment="1">
      <alignment horizontal="center" vertical="center" wrapText="1"/>
    </xf>
    <xf numFmtId="0" fontId="36" fillId="3" borderId="120" xfId="1" applyFont="1" applyFill="1" applyBorder="1" applyAlignment="1">
      <alignment horizontal="center" vertical="center" wrapText="1"/>
    </xf>
    <xf numFmtId="0" fontId="34" fillId="9" borderId="114" xfId="1" applyFont="1" applyFill="1" applyBorder="1" applyAlignment="1">
      <alignment horizontal="left" vertical="top" wrapText="1"/>
    </xf>
    <xf numFmtId="0" fontId="34" fillId="9" borderId="111" xfId="1" applyFont="1" applyFill="1" applyBorder="1" applyAlignment="1">
      <alignment horizontal="left" vertical="top" wrapText="1"/>
    </xf>
    <xf numFmtId="0" fontId="34" fillId="8" borderId="109" xfId="1" applyFont="1" applyFill="1" applyBorder="1" applyAlignment="1">
      <alignment horizontal="left" vertical="top" wrapText="1"/>
    </xf>
    <xf numFmtId="0" fontId="34" fillId="8" borderId="114" xfId="1" applyFont="1" applyFill="1" applyBorder="1" applyAlignment="1">
      <alignment horizontal="left" vertical="top" wrapText="1"/>
    </xf>
    <xf numFmtId="0" fontId="34" fillId="8" borderId="111" xfId="1" applyFont="1" applyFill="1" applyBorder="1" applyAlignment="1">
      <alignment horizontal="left" vertical="top" wrapText="1"/>
    </xf>
    <xf numFmtId="0" fontId="32" fillId="3" borderId="120" xfId="1" applyFont="1" applyFill="1" applyBorder="1" applyAlignment="1">
      <alignment horizontal="center" vertical="center" wrapText="1"/>
    </xf>
    <xf numFmtId="0" fontId="36" fillId="8" borderId="106" xfId="1" applyFont="1" applyFill="1" applyBorder="1" applyAlignment="1">
      <alignment horizontal="center" vertical="center" wrapText="1"/>
    </xf>
    <xf numFmtId="0" fontId="36" fillId="8" borderId="107" xfId="1" applyFont="1" applyFill="1" applyBorder="1" applyAlignment="1">
      <alignment horizontal="center" vertical="center" wrapText="1"/>
    </xf>
    <xf numFmtId="0" fontId="32" fillId="3" borderId="71" xfId="1" applyFont="1" applyFill="1" applyBorder="1" applyAlignment="1">
      <alignment horizontal="center" vertical="center" wrapText="1"/>
    </xf>
    <xf numFmtId="0" fontId="32" fillId="3" borderId="69" xfId="1" applyFont="1" applyFill="1" applyBorder="1" applyAlignment="1">
      <alignment horizontal="center" vertical="center" wrapText="1"/>
    </xf>
    <xf numFmtId="0" fontId="32" fillId="3" borderId="70" xfId="0" applyFont="1" applyFill="1" applyBorder="1" applyAlignment="1">
      <alignment horizontal="center" vertical="center" wrapText="1"/>
    </xf>
    <xf numFmtId="0" fontId="32" fillId="3" borderId="120" xfId="0" applyFont="1" applyFill="1" applyBorder="1" applyAlignment="1">
      <alignment horizontal="center" vertical="center" wrapText="1"/>
    </xf>
    <xf numFmtId="0" fontId="34" fillId="8" borderId="115" xfId="1" applyFont="1" applyFill="1" applyBorder="1" applyAlignment="1">
      <alignment horizontal="left" vertical="center" wrapText="1"/>
    </xf>
    <xf numFmtId="0" fontId="34" fillId="8" borderId="0" xfId="1" applyFont="1" applyFill="1" applyAlignment="1">
      <alignment horizontal="left" vertical="center" wrapText="1"/>
    </xf>
    <xf numFmtId="0" fontId="34" fillId="9" borderId="115" xfId="1" applyFont="1" applyFill="1" applyBorder="1" applyAlignment="1">
      <alignment horizontal="left" vertical="top" wrapText="1"/>
    </xf>
    <xf numFmtId="0" fontId="34" fillId="9" borderId="0" xfId="1" applyFont="1" applyFill="1" applyAlignment="1">
      <alignment horizontal="left" vertical="top" wrapText="1"/>
    </xf>
    <xf numFmtId="0" fontId="34" fillId="9" borderId="116" xfId="1" applyFont="1" applyFill="1" applyBorder="1" applyAlignment="1">
      <alignment horizontal="left" vertical="top" wrapText="1"/>
    </xf>
    <xf numFmtId="0" fontId="32" fillId="3" borderId="121" xfId="1" applyFont="1" applyFill="1" applyBorder="1" applyAlignment="1">
      <alignment horizontal="left" vertical="center" wrapText="1" indent="1"/>
    </xf>
    <xf numFmtId="0" fontId="32" fillId="3" borderId="70" xfId="1" applyFont="1" applyFill="1" applyBorder="1" applyAlignment="1">
      <alignment horizontal="left" vertical="center" wrapText="1" indent="1"/>
    </xf>
    <xf numFmtId="0" fontId="0" fillId="3" borderId="70" xfId="0" applyFill="1" applyBorder="1" applyAlignment="1">
      <alignment horizontal="left" wrapText="1"/>
    </xf>
    <xf numFmtId="0" fontId="0" fillId="3" borderId="71" xfId="0" applyFill="1" applyBorder="1" applyAlignment="1">
      <alignment horizontal="left" wrapText="1"/>
    </xf>
    <xf numFmtId="0" fontId="36" fillId="9" borderId="106" xfId="1" applyFont="1" applyFill="1" applyBorder="1" applyAlignment="1">
      <alignment horizontal="center" vertical="center" wrapText="1"/>
    </xf>
    <xf numFmtId="0" fontId="36" fillId="9" borderId="107" xfId="1" applyFont="1" applyFill="1" applyBorder="1" applyAlignment="1">
      <alignment horizontal="center" vertical="center" wrapText="1"/>
    </xf>
    <xf numFmtId="0" fontId="28" fillId="0" borderId="103" xfId="1" applyFont="1" applyBorder="1" applyAlignment="1">
      <alignment horizontal="left" vertical="top" wrapText="1"/>
    </xf>
    <xf numFmtId="0" fontId="28" fillId="0" borderId="104" xfId="1" applyFont="1" applyBorder="1" applyAlignment="1">
      <alignment horizontal="left" vertical="top" wrapText="1"/>
    </xf>
    <xf numFmtId="0" fontId="28" fillId="0" borderId="105" xfId="1" applyFont="1" applyBorder="1" applyAlignment="1">
      <alignment horizontal="left" vertical="top" wrapText="1"/>
    </xf>
    <xf numFmtId="0" fontId="28" fillId="0" borderId="106" xfId="1" applyFont="1" applyBorder="1" applyAlignment="1">
      <alignment horizontal="left" vertical="top" wrapText="1"/>
    </xf>
    <xf numFmtId="0" fontId="28" fillId="0" borderId="112" xfId="1" applyFont="1" applyBorder="1" applyAlignment="1">
      <alignment horizontal="left" vertical="top" wrapText="1"/>
    </xf>
    <xf numFmtId="0" fontId="28" fillId="0" borderId="107" xfId="1" applyFont="1" applyBorder="1" applyAlignment="1">
      <alignment horizontal="left" vertical="top" wrapText="1"/>
    </xf>
    <xf numFmtId="0" fontId="27" fillId="3" borderId="103" xfId="1" applyFont="1" applyFill="1" applyBorder="1" applyAlignment="1">
      <alignment horizontal="center" vertical="center" textRotation="90" wrapText="1"/>
    </xf>
    <xf numFmtId="0" fontId="26" fillId="3" borderId="105" xfId="1" applyFill="1" applyBorder="1" applyAlignment="1">
      <alignment horizontal="center" vertical="center" textRotation="90" wrapText="1"/>
    </xf>
    <xf numFmtId="0" fontId="32" fillId="3" borderId="106" xfId="1" applyFont="1" applyFill="1" applyBorder="1" applyAlignment="1">
      <alignment horizontal="center" vertical="center" textRotation="90" wrapText="1"/>
    </xf>
    <xf numFmtId="0" fontId="32" fillId="3" borderId="112" xfId="1" applyFont="1" applyFill="1" applyBorder="1" applyAlignment="1">
      <alignment horizontal="center" vertical="center" textRotation="90" wrapText="1"/>
    </xf>
    <xf numFmtId="0" fontId="32" fillId="3" borderId="107" xfId="1" applyFont="1" applyFill="1" applyBorder="1" applyAlignment="1">
      <alignment horizontal="center" vertical="center" textRotation="90" wrapText="1"/>
    </xf>
    <xf numFmtId="0" fontId="26" fillId="0" borderId="135" xfId="1" applyBorder="1" applyAlignment="1">
      <alignment horizontal="center" vertical="center" wrapText="1"/>
    </xf>
    <xf numFmtId="0" fontId="0" fillId="0" borderId="136" xfId="0" applyBorder="1" applyAlignment="1">
      <alignment horizontal="center" vertical="center" wrapText="1"/>
    </xf>
    <xf numFmtId="165" fontId="29" fillId="0" borderId="103" xfId="1" applyNumberFormat="1" applyFont="1" applyBorder="1" applyAlignment="1">
      <alignment horizontal="center" vertical="center" wrapText="1"/>
    </xf>
    <xf numFmtId="0" fontId="26" fillId="0" borderId="105" xfId="1" applyBorder="1" applyAlignment="1">
      <alignment horizontal="center" vertical="center" wrapText="1"/>
    </xf>
    <xf numFmtId="0" fontId="32" fillId="3" borderId="113" xfId="1" applyFont="1" applyFill="1" applyBorder="1" applyAlignment="1">
      <alignment horizontal="center" vertical="center" wrapText="1"/>
    </xf>
    <xf numFmtId="0" fontId="32" fillId="3" borderId="0" xfId="1" applyFont="1" applyFill="1" applyAlignment="1">
      <alignment horizontal="center" vertical="center" wrapText="1"/>
    </xf>
    <xf numFmtId="0" fontId="32" fillId="3" borderId="114" xfId="1" applyFont="1" applyFill="1" applyBorder="1" applyAlignment="1">
      <alignment horizontal="center" vertical="center" wrapText="1"/>
    </xf>
    <xf numFmtId="0" fontId="27" fillId="3" borderId="110" xfId="1" applyFont="1" applyFill="1" applyBorder="1" applyAlignment="1">
      <alignment horizontal="center" vertical="top" wrapText="1"/>
    </xf>
    <xf numFmtId="0" fontId="27" fillId="3" borderId="116" xfId="1" applyFont="1" applyFill="1" applyBorder="1" applyAlignment="1">
      <alignment horizontal="center" vertical="top" wrapText="1"/>
    </xf>
    <xf numFmtId="0" fontId="27" fillId="3" borderId="111" xfId="1" applyFont="1" applyFill="1" applyBorder="1" applyAlignment="1">
      <alignment horizontal="center" vertical="top" wrapText="1"/>
    </xf>
    <xf numFmtId="0" fontId="28" fillId="0" borderId="106" xfId="1" applyFont="1" applyBorder="1" applyAlignment="1">
      <alignment horizontal="left" vertical="center" wrapText="1"/>
    </xf>
    <xf numFmtId="0" fontId="28" fillId="0" borderId="112" xfId="1" applyFont="1" applyBorder="1" applyAlignment="1">
      <alignment horizontal="left" vertical="center" wrapText="1"/>
    </xf>
    <xf numFmtId="0" fontId="28" fillId="0" borderId="107" xfId="1" applyFont="1" applyBorder="1" applyAlignment="1">
      <alignment horizontal="left" vertical="center" wrapText="1"/>
    </xf>
    <xf numFmtId="0" fontId="11" fillId="3" borderId="108" xfId="1" applyFont="1" applyFill="1" applyBorder="1" applyAlignment="1">
      <alignment horizontal="center" vertical="center" textRotation="90" wrapText="1"/>
    </xf>
    <xf numFmtId="0" fontId="36" fillId="3" borderId="109" xfId="1" applyFont="1" applyFill="1" applyBorder="1" applyAlignment="1">
      <alignment horizontal="center" vertical="center" textRotation="90" wrapText="1"/>
    </xf>
    <xf numFmtId="0" fontId="36" fillId="3" borderId="113" xfId="1" applyFont="1" applyFill="1" applyBorder="1" applyAlignment="1">
      <alignment horizontal="center" vertical="center" textRotation="90" wrapText="1"/>
    </xf>
    <xf numFmtId="0" fontId="36" fillId="3" borderId="114" xfId="1" applyFont="1" applyFill="1" applyBorder="1" applyAlignment="1">
      <alignment horizontal="center" vertical="center" textRotation="90" wrapText="1"/>
    </xf>
    <xf numFmtId="0" fontId="36" fillId="3" borderId="113" xfId="1" applyFont="1" applyFill="1" applyBorder="1" applyAlignment="1">
      <alignment horizontal="center" vertical="center" wrapText="1"/>
    </xf>
    <xf numFmtId="0" fontId="36" fillId="3" borderId="114" xfId="1" applyFont="1" applyFill="1" applyBorder="1" applyAlignment="1">
      <alignment horizontal="center" vertical="center" wrapText="1"/>
    </xf>
    <xf numFmtId="0" fontId="36" fillId="3" borderId="110" xfId="1" applyFont="1" applyFill="1" applyBorder="1" applyAlignment="1">
      <alignment horizontal="center" vertical="center" wrapText="1"/>
    </xf>
    <xf numFmtId="0" fontId="36" fillId="3" borderId="111" xfId="1" applyFont="1" applyFill="1" applyBorder="1" applyAlignment="1">
      <alignment horizontal="center" vertical="center" wrapText="1"/>
    </xf>
    <xf numFmtId="0" fontId="26" fillId="0" borderId="112" xfId="1" applyBorder="1" applyAlignment="1">
      <alignment horizontal="left" vertical="center" wrapText="1"/>
    </xf>
    <xf numFmtId="0" fontId="26" fillId="0" borderId="107" xfId="1" applyBorder="1" applyAlignment="1">
      <alignment horizontal="left" vertical="center" wrapText="1"/>
    </xf>
    <xf numFmtId="0" fontId="32" fillId="3" borderId="108" xfId="1" applyFont="1" applyFill="1" applyBorder="1" applyAlignment="1">
      <alignment horizontal="center" vertical="center" wrapText="1"/>
    </xf>
    <xf numFmtId="0" fontId="32" fillId="3" borderId="109" xfId="1" applyFont="1" applyFill="1" applyBorder="1" applyAlignment="1">
      <alignment horizontal="center" vertical="center" wrapText="1"/>
    </xf>
    <xf numFmtId="0" fontId="32" fillId="3" borderId="110" xfId="1" applyFont="1" applyFill="1" applyBorder="1" applyAlignment="1">
      <alignment horizontal="center" vertical="center" wrapText="1"/>
    </xf>
    <xf numFmtId="0" fontId="32" fillId="3" borderId="111" xfId="1" applyFont="1" applyFill="1" applyBorder="1" applyAlignment="1">
      <alignment horizontal="center" vertical="center" wrapText="1"/>
    </xf>
    <xf numFmtId="165" fontId="29" fillId="0" borderId="105" xfId="1" applyNumberFormat="1" applyFont="1" applyBorder="1" applyAlignment="1">
      <alignment horizontal="center" vertical="center" wrapText="1"/>
    </xf>
    <xf numFmtId="0" fontId="26" fillId="0" borderId="104" xfId="1" applyBorder="1" applyAlignment="1">
      <alignment horizontal="left" vertical="top" wrapText="1"/>
    </xf>
    <xf numFmtId="0" fontId="26" fillId="0" borderId="105" xfId="1" applyBorder="1" applyAlignment="1">
      <alignment horizontal="left" vertical="top" wrapText="1"/>
    </xf>
    <xf numFmtId="0" fontId="28" fillId="0" borderId="106" xfId="1" applyFont="1" applyBorder="1" applyAlignment="1">
      <alignment horizontal="left" wrapText="1"/>
    </xf>
    <xf numFmtId="0" fontId="28" fillId="0" borderId="112" xfId="1" applyFont="1" applyBorder="1" applyAlignment="1">
      <alignment horizontal="left" wrapText="1"/>
    </xf>
    <xf numFmtId="0" fontId="28" fillId="0" borderId="107" xfId="1" applyFont="1" applyBorder="1" applyAlignment="1">
      <alignment horizontal="left" wrapText="1"/>
    </xf>
    <xf numFmtId="0" fontId="28" fillId="0" borderId="106" xfId="1" applyFont="1" applyBorder="1" applyAlignment="1">
      <alignment horizontal="center" vertical="center" wrapText="1"/>
    </xf>
    <xf numFmtId="0" fontId="26" fillId="0" borderId="112" xfId="1" applyBorder="1" applyAlignment="1">
      <alignment horizontal="center" vertical="center" wrapText="1"/>
    </xf>
    <xf numFmtId="0" fontId="26" fillId="0" borderId="107" xfId="1" applyBorder="1" applyAlignment="1">
      <alignment horizontal="center" vertical="center" wrapText="1"/>
    </xf>
    <xf numFmtId="0" fontId="29" fillId="0" borderId="115" xfId="1" applyFont="1" applyBorder="1" applyAlignment="1">
      <alignment horizontal="left" vertical="top" wrapText="1"/>
    </xf>
    <xf numFmtId="0" fontId="32" fillId="3" borderId="115" xfId="1" applyFont="1" applyFill="1" applyBorder="1" applyAlignment="1">
      <alignment horizontal="center" vertical="center" wrapText="1"/>
    </xf>
    <xf numFmtId="0" fontId="32" fillId="3" borderId="116" xfId="1" applyFont="1" applyFill="1" applyBorder="1" applyAlignment="1">
      <alignment horizontal="center" vertical="center" wrapText="1"/>
    </xf>
    <xf numFmtId="0" fontId="27" fillId="3" borderId="103" xfId="1" applyFont="1" applyFill="1" applyBorder="1" applyAlignment="1">
      <alignment horizontal="center" vertical="top" wrapText="1"/>
    </xf>
    <xf numFmtId="0" fontId="27" fillId="3" borderId="104" xfId="1" applyFont="1" applyFill="1" applyBorder="1" applyAlignment="1">
      <alignment horizontal="center" vertical="top" wrapText="1"/>
    </xf>
    <xf numFmtId="0" fontId="27" fillId="3" borderId="105" xfId="1" applyFont="1" applyFill="1" applyBorder="1" applyAlignment="1">
      <alignment horizontal="center" vertical="top" wrapText="1"/>
    </xf>
    <xf numFmtId="0" fontId="27" fillId="3" borderId="106" xfId="1" applyFont="1" applyFill="1" applyBorder="1" applyAlignment="1">
      <alignment horizontal="center" vertical="center" textRotation="90" wrapText="1"/>
    </xf>
    <xf numFmtId="0" fontId="27" fillId="3" borderId="107" xfId="1" applyFont="1" applyFill="1" applyBorder="1" applyAlignment="1">
      <alignment horizontal="center" vertical="center" textRotation="90" wrapText="1"/>
    </xf>
    <xf numFmtId="0" fontId="27" fillId="3" borderId="105" xfId="1" applyFont="1" applyFill="1" applyBorder="1" applyAlignment="1">
      <alignment horizontal="center" vertical="center" textRotation="90" wrapText="1"/>
    </xf>
    <xf numFmtId="0" fontId="27" fillId="3" borderId="108" xfId="1" applyFont="1" applyFill="1" applyBorder="1" applyAlignment="1">
      <alignment horizontal="center" vertical="center" textRotation="90" wrapText="1"/>
    </xf>
    <xf numFmtId="0" fontId="26" fillId="3" borderId="109" xfId="1" applyFill="1" applyBorder="1" applyAlignment="1">
      <alignment horizontal="center" vertical="center" textRotation="90" wrapText="1"/>
    </xf>
    <xf numFmtId="0" fontId="27" fillId="3" borderId="110" xfId="1" applyFont="1" applyFill="1" applyBorder="1" applyAlignment="1">
      <alignment horizontal="center" vertical="center" textRotation="90" wrapText="1"/>
    </xf>
    <xf numFmtId="0" fontId="26" fillId="3" borderId="111" xfId="1" applyFill="1" applyBorder="1" applyAlignment="1">
      <alignment horizontal="center" vertical="center" textRotation="90" wrapText="1"/>
    </xf>
    <xf numFmtId="0" fontId="28" fillId="0" borderId="103" xfId="1" applyFont="1" applyBorder="1" applyAlignment="1">
      <alignment horizontal="center" vertical="center" wrapText="1"/>
    </xf>
    <xf numFmtId="0" fontId="28" fillId="0" borderId="105" xfId="1" applyFont="1" applyBorder="1" applyAlignment="1">
      <alignment horizontal="center" vertical="center" wrapText="1"/>
    </xf>
    <xf numFmtId="0" fontId="28" fillId="0" borderId="108" xfId="1" applyFont="1" applyBorder="1" applyAlignment="1">
      <alignment horizontal="left" vertical="top" wrapText="1"/>
    </xf>
    <xf numFmtId="0" fontId="28" fillId="0" borderId="113" xfId="1" applyFont="1" applyBorder="1" applyAlignment="1">
      <alignment horizontal="left" vertical="top" wrapText="1"/>
    </xf>
    <xf numFmtId="0" fontId="28" fillId="0" borderId="110" xfId="1" applyFont="1" applyBorder="1" applyAlignment="1">
      <alignment horizontal="left" vertical="top" wrapText="1"/>
    </xf>
    <xf numFmtId="0" fontId="36" fillId="3" borderId="112" xfId="1" applyFont="1" applyFill="1" applyBorder="1" applyAlignment="1">
      <alignment horizontal="left" vertical="top" wrapText="1"/>
    </xf>
    <xf numFmtId="0" fontId="36" fillId="3" borderId="107" xfId="1" applyFont="1" applyFill="1" applyBorder="1" applyAlignment="1">
      <alignment horizontal="left" vertical="top" wrapText="1"/>
    </xf>
    <xf numFmtId="0" fontId="28" fillId="0" borderId="103" xfId="1" applyFont="1" applyBorder="1" applyAlignment="1">
      <alignment horizontal="left" wrapText="1"/>
    </xf>
    <xf numFmtId="0" fontId="26" fillId="0" borderId="104" xfId="1" applyBorder="1" applyAlignment="1">
      <alignment horizontal="left" wrapText="1"/>
    </xf>
    <xf numFmtId="0" fontId="26" fillId="0" borderId="105" xfId="1" applyBorder="1" applyAlignment="1">
      <alignment horizontal="left" wrapText="1"/>
    </xf>
    <xf numFmtId="0" fontId="26" fillId="0" borderId="104" xfId="1" applyBorder="1" applyAlignment="1">
      <alignment horizontal="center" vertical="center" wrapText="1"/>
    </xf>
    <xf numFmtId="0" fontId="28" fillId="0" borderId="106" xfId="1" applyFont="1" applyBorder="1" applyAlignment="1">
      <alignment horizontal="left" vertical="top" wrapText="1" indent="1"/>
    </xf>
    <xf numFmtId="0" fontId="0" fillId="0" borderId="107" xfId="0" applyBorder="1" applyAlignment="1">
      <alignment horizontal="left" vertical="top" wrapText="1" indent="1"/>
    </xf>
    <xf numFmtId="167" fontId="29" fillId="0" borderId="103" xfId="1" applyNumberFormat="1" applyFont="1" applyBorder="1" applyAlignment="1">
      <alignment horizontal="center" vertical="center" wrapText="1"/>
    </xf>
    <xf numFmtId="0" fontId="32" fillId="3" borderId="108" xfId="1" applyFont="1" applyFill="1" applyBorder="1" applyAlignment="1">
      <alignment horizontal="center" vertical="center" textRotation="90" wrapText="1"/>
    </xf>
    <xf numFmtId="0" fontId="32" fillId="3" borderId="110" xfId="1" applyFont="1" applyFill="1" applyBorder="1" applyAlignment="1">
      <alignment horizontal="center" vertical="center" textRotation="90" wrapText="1"/>
    </xf>
    <xf numFmtId="0" fontId="36" fillId="3" borderId="111" xfId="1" applyFont="1" applyFill="1" applyBorder="1" applyAlignment="1">
      <alignment horizontal="center" vertical="center" textRotation="90" wrapText="1"/>
    </xf>
    <xf numFmtId="0" fontId="10" fillId="0" borderId="103" xfId="1" applyFont="1" applyBorder="1" applyAlignment="1">
      <alignment horizontal="left" vertical="top" wrapText="1"/>
    </xf>
    <xf numFmtId="0" fontId="27" fillId="3" borderId="113" xfId="1" applyFont="1" applyFill="1" applyBorder="1" applyAlignment="1">
      <alignment horizontal="center" vertical="center" textRotation="90" wrapText="1"/>
    </xf>
    <xf numFmtId="0" fontId="26" fillId="3" borderId="114" xfId="1" applyFill="1" applyBorder="1" applyAlignment="1">
      <alignment horizontal="center" vertical="center" textRotation="90" wrapText="1"/>
    </xf>
    <xf numFmtId="0" fontId="36" fillId="3" borderId="109" xfId="1" applyFont="1" applyFill="1" applyBorder="1" applyAlignment="1">
      <alignment horizontal="center" vertical="center" wrapText="1"/>
    </xf>
  </cellXfs>
  <cellStyles count="5">
    <cellStyle name="Normale" xfId="0" builtinId="0"/>
    <cellStyle name="Normale 2" xfId="1"/>
    <cellStyle name="Normale 3" xfId="4"/>
    <cellStyle name="Percentuale" xfId="3" builtinId="5"/>
    <cellStyle name="Valuta" xfId="2" builtinId="4"/>
  </cellStyles>
  <dxfs count="357">
    <dxf>
      <fill>
        <patternFill>
          <bgColor theme="0" tint="-0.14996795556505021"/>
        </patternFill>
      </fill>
    </dxf>
    <dxf>
      <font>
        <strike val="0"/>
      </font>
      <fill>
        <patternFill>
          <bgColor theme="0" tint="-0.14996795556505021"/>
        </patternFill>
      </fill>
    </dxf>
    <dxf>
      <font>
        <color theme="0" tint="-0.24994659260841701"/>
      </font>
    </dxf>
    <dxf>
      <font>
        <color theme="0" tint="-0.24994659260841701"/>
      </font>
    </dxf>
    <dxf>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strike val="0"/>
      </font>
      <fill>
        <patternFill>
          <bgColor theme="0" tint="-0.14996795556505021"/>
        </patternFill>
      </fill>
    </dxf>
    <dxf>
      <font>
        <color theme="0" tint="-0.24994659260841701"/>
      </font>
    </dxf>
    <dxf>
      <fill>
        <patternFill>
          <bgColor theme="0" tint="-0.14996795556505021"/>
        </patternFill>
      </fill>
    </dxf>
    <dxf>
      <font>
        <strike val="0"/>
      </font>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theme="0" tint="-0.14996795556505021"/>
      </font>
    </dxf>
    <dxf>
      <fill>
        <patternFill>
          <bgColor theme="0" tint="-0.14996795556505021"/>
        </patternFill>
      </fill>
    </dxf>
    <dxf>
      <fill>
        <patternFill>
          <bgColor theme="0" tint="-0.14996795556505021"/>
        </patternFill>
      </fill>
    </dxf>
    <dxf>
      <fill>
        <patternFill>
          <bgColor theme="0" tint="-0.14996795556505021"/>
        </patternFill>
      </fill>
    </dxf>
    <dxf>
      <font>
        <color theme="0" tint="-0.14996795556505021"/>
      </font>
    </dxf>
    <dxf>
      <fill>
        <patternFill>
          <bgColor theme="0" tint="-0.14996795556505021"/>
        </patternFill>
      </fill>
    </dxf>
    <dxf>
      <fill>
        <patternFill>
          <bgColor theme="0" tint="-0.14996795556505021"/>
        </patternFill>
      </fill>
    </dxf>
    <dxf>
      <font>
        <color theme="0" tint="-0.14996795556505021"/>
      </font>
    </dxf>
    <dxf>
      <font>
        <color theme="0" tint="-0.14996795556505021"/>
      </font>
    </dxf>
    <dxf>
      <fill>
        <patternFill>
          <bgColor theme="0" tint="-0.14996795556505021"/>
        </patternFill>
      </fill>
    </dxf>
    <dxf>
      <fill>
        <patternFill>
          <bgColor theme="0" tint="-0.14996795556505021"/>
        </patternFill>
      </fill>
    </dxf>
    <dxf>
      <fill>
        <patternFill>
          <bgColor theme="0" tint="-0.14996795556505021"/>
        </patternFill>
      </fill>
    </dxf>
    <dxf>
      <font>
        <color theme="0" tint="-0.14996795556505021"/>
      </font>
    </dxf>
    <dxf>
      <fill>
        <patternFill>
          <bgColor theme="0" tint="-0.14996795556505021"/>
        </patternFill>
      </fill>
    </dxf>
    <dxf>
      <fill>
        <patternFill>
          <bgColor theme="0" tint="-0.14996795556505021"/>
        </patternFill>
      </fill>
    </dxf>
    <dxf>
      <fill>
        <patternFill>
          <bgColor theme="0" tint="-0.14996795556505021"/>
        </patternFill>
      </fill>
    </dxf>
    <dxf>
      <font>
        <color theme="0" tint="-0.14996795556505021"/>
      </font>
    </dxf>
    <dxf>
      <font>
        <color theme="0" tint="-0.24994659260841701"/>
      </font>
    </dxf>
    <dxf>
      <fill>
        <patternFill>
          <bgColor theme="0" tint="-0.14996795556505021"/>
        </patternFill>
      </fill>
    </dxf>
    <dxf>
      <font>
        <strike val="0"/>
      </font>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theme="0" tint="-0.14996795556505021"/>
      </font>
    </dxf>
    <dxf>
      <fill>
        <patternFill>
          <bgColor theme="0" tint="-0.14996795556505021"/>
        </patternFill>
      </fill>
    </dxf>
    <dxf>
      <fill>
        <patternFill>
          <bgColor theme="0" tint="-0.14996795556505021"/>
        </patternFill>
      </fill>
    </dxf>
    <dxf>
      <font>
        <color theme="0" tint="-0.14996795556505021"/>
      </font>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theme="0" tint="-0.14996795556505021"/>
      </font>
    </dxf>
    <dxf>
      <fill>
        <patternFill>
          <bgColor theme="0" tint="-0.14996795556505021"/>
        </patternFill>
      </fill>
    </dxf>
    <dxf>
      <fill>
        <patternFill>
          <bgColor theme="0" tint="-0.14996795556505021"/>
        </patternFill>
      </fill>
    </dxf>
    <dxf>
      <font>
        <color theme="0" tint="-0.14996795556505021"/>
      </font>
    </dxf>
    <dxf>
      <font>
        <color theme="0" tint="-0.14996795556505021"/>
      </font>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theme="0" tint="-0.14996795556505021"/>
      </font>
    </dxf>
    <dxf>
      <fill>
        <patternFill>
          <bgColor theme="0" tint="-0.14996795556505021"/>
        </patternFill>
      </fill>
    </dxf>
    <dxf>
      <font>
        <color theme="0" tint="-0.14996795556505021"/>
      </font>
    </dxf>
    <dxf>
      <fill>
        <patternFill>
          <bgColor theme="0" tint="-0.14996795556505021"/>
        </patternFill>
      </fill>
    </dxf>
    <dxf>
      <font>
        <color theme="0" tint="-0.14996795556505021"/>
      </font>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theme="0" tint="-0.14996795556505021"/>
      </font>
    </dxf>
    <dxf>
      <fill>
        <patternFill>
          <bgColor theme="0" tint="-0.14996795556505021"/>
        </patternFill>
      </fill>
    </dxf>
    <dxf>
      <fill>
        <patternFill>
          <bgColor theme="0" tint="-0.14996795556505021"/>
        </patternFill>
      </fill>
    </dxf>
    <dxf>
      <font>
        <color theme="0" tint="-0.14996795556505021"/>
      </font>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theme="0" tint="-0.14996795556505021"/>
      </font>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theme="0" tint="-0.14996795556505021"/>
      </font>
    </dxf>
    <dxf>
      <fill>
        <patternFill>
          <bgColor theme="0" tint="-0.14996795556505021"/>
        </patternFill>
      </fill>
    </dxf>
    <dxf>
      <fill>
        <patternFill>
          <bgColor theme="0" tint="-0.14996795556505021"/>
        </patternFill>
      </fill>
    </dxf>
    <dxf>
      <font>
        <color theme="0" tint="-0.14996795556505021"/>
      </font>
    </dxf>
    <dxf>
      <font>
        <color theme="0" tint="-0.14996795556505021"/>
      </font>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theme="0" tint="-0.14996795556505021"/>
      </font>
    </dxf>
    <dxf>
      <fill>
        <patternFill>
          <bgColor theme="0" tint="-0.14996795556505021"/>
        </patternFill>
      </fill>
    </dxf>
    <dxf>
      <font>
        <color theme="0" tint="-0.14996795556505021"/>
      </font>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theme="0" tint="-0.14996795556505021"/>
      </font>
    </dxf>
    <dxf>
      <fill>
        <patternFill>
          <bgColor theme="0" tint="-0.14996795556505021"/>
        </patternFill>
      </fill>
    </dxf>
    <dxf>
      <fill>
        <patternFill>
          <bgColor theme="0" tint="-0.14996795556505021"/>
        </patternFill>
      </fill>
    </dxf>
    <dxf>
      <font>
        <color theme="0" tint="-0.14996795556505021"/>
      </font>
    </dxf>
    <dxf>
      <fill>
        <patternFill>
          <bgColor theme="0" tint="-0.14996795556505021"/>
        </patternFill>
      </fill>
    </dxf>
    <dxf>
      <fill>
        <patternFill>
          <bgColor theme="0" tint="-0.14996795556505021"/>
        </patternFill>
      </fill>
    </dxf>
    <dxf>
      <font>
        <color theme="0" tint="-0.14996795556505021"/>
      </font>
    </dxf>
    <dxf>
      <fill>
        <patternFill>
          <bgColor theme="0" tint="-0.14996795556505021"/>
        </patternFill>
      </fill>
    </dxf>
    <dxf>
      <fill>
        <patternFill>
          <bgColor theme="0" tint="-0.14996795556505021"/>
        </patternFill>
      </fill>
    </dxf>
    <dxf>
      <font>
        <color theme="0" tint="-0.14996795556505021"/>
      </font>
    </dxf>
    <dxf>
      <fill>
        <patternFill>
          <bgColor theme="0" tint="-0.14996795556505021"/>
        </patternFill>
      </fill>
    </dxf>
    <dxf>
      <fill>
        <patternFill>
          <bgColor theme="0" tint="-0.14996795556505021"/>
        </patternFill>
      </fill>
    </dxf>
    <dxf>
      <fill>
        <patternFill>
          <bgColor theme="0" tint="-0.14996795556505021"/>
        </patternFill>
      </fill>
    </dxf>
    <dxf>
      <font>
        <color theme="0" tint="-0.14996795556505021"/>
      </font>
    </dxf>
    <dxf>
      <fill>
        <patternFill>
          <bgColor theme="0" tint="-0.14996795556505021"/>
        </patternFill>
      </fill>
    </dxf>
    <dxf>
      <fill>
        <patternFill>
          <bgColor theme="0" tint="-0.14996795556505021"/>
        </patternFill>
      </fill>
    </dxf>
    <dxf>
      <fill>
        <patternFill>
          <bgColor theme="0" tint="-0.14996795556505021"/>
        </patternFill>
      </fill>
    </dxf>
    <dxf>
      <font>
        <color theme="0" tint="-0.14996795556505021"/>
      </font>
    </dxf>
    <dxf>
      <font>
        <color theme="0" tint="-0.14996795556505021"/>
      </font>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theme="0" tint="-0.14996795556505021"/>
      </font>
    </dxf>
    <dxf>
      <font>
        <color theme="0" tint="-0.14996795556505021"/>
      </font>
    </dxf>
    <dxf>
      <fill>
        <patternFill>
          <bgColor theme="0" tint="-0.14996795556505021"/>
        </patternFill>
      </fill>
    </dxf>
    <dxf>
      <fill>
        <patternFill>
          <bgColor theme="0" tint="-0.14996795556505021"/>
        </patternFill>
      </fill>
    </dxf>
    <dxf>
      <font>
        <color theme="0" tint="-0.14996795556505021"/>
      </font>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theme="0" tint="-0.14996795556505021"/>
      </font>
    </dxf>
    <dxf>
      <fill>
        <patternFill>
          <bgColor theme="0" tint="-0.14996795556505021"/>
        </patternFill>
      </fill>
    </dxf>
    <dxf>
      <fill>
        <patternFill>
          <bgColor theme="0" tint="-0.14996795556505021"/>
        </patternFill>
      </fill>
    </dxf>
    <dxf>
      <font>
        <color theme="0" tint="-0.14996795556505021"/>
      </font>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theme="0" tint="-0.14996795556505021"/>
      </font>
    </dxf>
    <dxf>
      <fill>
        <patternFill>
          <bgColor theme="0" tint="-0.14996795556505021"/>
        </patternFill>
      </fill>
    </dxf>
    <dxf>
      <fill>
        <patternFill>
          <bgColor theme="0" tint="-0.14996795556505021"/>
        </patternFill>
      </fill>
    </dxf>
    <dxf>
      <fill>
        <patternFill>
          <bgColor theme="0" tint="-0.14996795556505021"/>
        </patternFill>
      </fill>
    </dxf>
    <dxf>
      <font>
        <color theme="0" tint="-0.14996795556505021"/>
      </font>
    </dxf>
    <dxf>
      <fill>
        <patternFill>
          <bgColor theme="0" tint="-0.14996795556505021"/>
        </patternFill>
      </fill>
    </dxf>
    <dxf>
      <font>
        <color theme="0" tint="-0.14996795556505021"/>
      </font>
    </dxf>
    <dxf>
      <fill>
        <patternFill>
          <bgColor theme="0" tint="-0.14996795556505021"/>
        </patternFill>
      </fill>
    </dxf>
    <dxf>
      <fill>
        <patternFill>
          <bgColor theme="0" tint="-0.14996795556505021"/>
        </patternFill>
      </fill>
    </dxf>
    <dxf>
      <font>
        <color theme="0" tint="-0.14996795556505021"/>
      </font>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theme="0" tint="-0.14996795556505021"/>
      </font>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theme="0" tint="-0.14996795556505021"/>
      </font>
    </dxf>
    <dxf>
      <font>
        <color theme="0" tint="-0.14996795556505021"/>
      </font>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theme="0" tint="-0.14996795556505021"/>
      </font>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theme="0" tint="-0.14996795556505021"/>
      </font>
    </dxf>
    <dxf>
      <fill>
        <patternFill>
          <bgColor theme="0" tint="-0.14996795556505021"/>
        </patternFill>
      </fill>
    </dxf>
    <dxf>
      <fill>
        <patternFill>
          <bgColor theme="0" tint="-0.14996795556505021"/>
        </patternFill>
      </fill>
    </dxf>
    <dxf>
      <font>
        <color theme="0" tint="-0.14996795556505021"/>
      </font>
    </dxf>
    <dxf>
      <fill>
        <patternFill>
          <bgColor theme="0" tint="-0.14996795556505021"/>
        </patternFill>
      </fill>
    </dxf>
    <dxf>
      <font>
        <color theme="0" tint="-0.14996795556505021"/>
      </font>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theme="0" tint="-0.14996795556505021"/>
      </font>
    </dxf>
    <dxf>
      <fill>
        <patternFill>
          <bgColor theme="0" tint="-0.14996795556505021"/>
        </patternFill>
      </fill>
    </dxf>
    <dxf>
      <fill>
        <patternFill>
          <bgColor theme="0" tint="-0.14996795556505021"/>
        </patternFill>
      </fill>
    </dxf>
    <dxf>
      <fill>
        <patternFill>
          <bgColor theme="0" tint="-0.14996795556505021"/>
        </patternFill>
      </fill>
    </dxf>
    <dxf>
      <font>
        <color theme="0" tint="-0.14996795556505021"/>
      </font>
    </dxf>
    <dxf>
      <fill>
        <patternFill>
          <bgColor theme="0" tint="-0.14996795556505021"/>
        </patternFill>
      </fill>
    </dxf>
    <dxf>
      <font>
        <color theme="0" tint="-0.14996795556505021"/>
      </font>
    </dxf>
    <dxf>
      <fill>
        <patternFill>
          <bgColor theme="0" tint="-0.14996795556505021"/>
        </patternFill>
      </fill>
    </dxf>
    <dxf>
      <font>
        <color theme="0" tint="-0.14996795556505021"/>
      </font>
    </dxf>
    <dxf>
      <fill>
        <patternFill>
          <bgColor theme="0" tint="-0.14996795556505021"/>
        </patternFill>
      </fill>
    </dxf>
    <dxf>
      <fill>
        <patternFill>
          <bgColor theme="0" tint="-0.14996795556505021"/>
        </patternFill>
      </fill>
    </dxf>
    <dxf>
      <font>
        <strike val="0"/>
        <color theme="0" tint="-0.14996795556505021"/>
      </font>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CCFFFF"/>
      <color rgb="FF00FF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7</xdr:col>
      <xdr:colOff>112058</xdr:colOff>
      <xdr:row>19</xdr:row>
      <xdr:rowOff>11206</xdr:rowOff>
    </xdr:from>
    <xdr:to>
      <xdr:col>7</xdr:col>
      <xdr:colOff>302558</xdr:colOff>
      <xdr:row>20</xdr:row>
      <xdr:rowOff>0</xdr:rowOff>
    </xdr:to>
    <xdr:sp macro="" textlink="">
      <xdr:nvSpPr>
        <xdr:cNvPr id="2" name="Freccia in giù 1">
          <a:extLst>
            <a:ext uri="{FF2B5EF4-FFF2-40B4-BE49-F238E27FC236}">
              <a16:creationId xmlns:a16="http://schemas.microsoft.com/office/drawing/2014/main" id="{00000000-0008-0000-0000-000002000000}"/>
            </a:ext>
          </a:extLst>
        </xdr:cNvPr>
        <xdr:cNvSpPr/>
      </xdr:nvSpPr>
      <xdr:spPr>
        <a:xfrm>
          <a:off x="4235823" y="9121588"/>
          <a:ext cx="190500" cy="280147"/>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lang="it-IT" sz="1100"/>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pageSetUpPr fitToPage="1"/>
  </sheetPr>
  <dimension ref="A1:BQ219"/>
  <sheetViews>
    <sheetView tabSelected="1" view="pageBreakPreview" topLeftCell="A148" zoomScale="85" zoomScaleNormal="85" zoomScaleSheetLayoutView="85" workbookViewId="0">
      <selection activeCell="AI167" sqref="AI167"/>
    </sheetView>
  </sheetViews>
  <sheetFormatPr defaultRowHeight="12.75" outlineLevelRow="1" x14ac:dyDescent="0.2"/>
  <cols>
    <col min="1" max="1" width="3.28515625" customWidth="1"/>
    <col min="2" max="2" width="3" bestFit="1" customWidth="1"/>
    <col min="3" max="3" width="10.7109375" customWidth="1"/>
    <col min="4" max="4" width="7.7109375" customWidth="1"/>
    <col min="5" max="5" width="31.140625" customWidth="1"/>
    <col min="6" max="6" width="20.5703125" customWidth="1"/>
    <col min="7" max="7" width="12.7109375" customWidth="1"/>
    <col min="8" max="8" width="6.28515625" style="10" customWidth="1"/>
    <col min="9" max="9" width="3.7109375" customWidth="1"/>
    <col min="10" max="10" width="6.7109375" hidden="1" customWidth="1"/>
    <col min="11" max="11" width="8.7109375" customWidth="1"/>
    <col min="12" max="12" width="3.7109375" customWidth="1"/>
    <col min="13" max="13" width="6.7109375" hidden="1" customWidth="1"/>
    <col min="14" max="14" width="8.7109375" customWidth="1"/>
    <col min="15" max="15" width="3.7109375" customWidth="1"/>
    <col min="16" max="16" width="6.7109375" hidden="1" customWidth="1"/>
    <col min="17" max="17" width="8.7109375" customWidth="1"/>
    <col min="18" max="18" width="3.7109375" customWidth="1"/>
    <col min="19" max="19" width="6.7109375" hidden="1" customWidth="1"/>
    <col min="20" max="20" width="8.7109375" customWidth="1"/>
    <col min="21" max="21" width="3.7109375" customWidth="1"/>
    <col min="22" max="22" width="6.7109375" hidden="1" customWidth="1"/>
    <col min="23" max="23" width="8.7109375" customWidth="1"/>
    <col min="24" max="24" width="3.7109375" customWidth="1"/>
    <col min="25" max="25" width="6.7109375" hidden="1" customWidth="1"/>
    <col min="26" max="26" width="8.7109375" customWidth="1"/>
    <col min="27" max="27" width="3.7109375" customWidth="1"/>
    <col min="28" max="28" width="6.7109375" hidden="1" customWidth="1"/>
    <col min="29" max="29" width="8.7109375" customWidth="1"/>
    <col min="30" max="30" width="3.7109375" customWidth="1"/>
    <col min="31" max="31" width="6.7109375" hidden="1" customWidth="1"/>
    <col min="32" max="32" width="8.7109375" customWidth="1"/>
    <col min="33" max="33" width="3.7109375" customWidth="1"/>
    <col min="34" max="34" width="6.7109375" hidden="1" customWidth="1"/>
    <col min="35" max="35" width="8.7109375" customWidth="1"/>
    <col min="36" max="36" width="3.7109375" customWidth="1"/>
    <col min="37" max="37" width="6.7109375" hidden="1" customWidth="1"/>
    <col min="38" max="38" width="8.7109375" customWidth="1"/>
    <col min="39" max="39" width="3.42578125" customWidth="1"/>
    <col min="40" max="40" width="15.7109375" hidden="1" customWidth="1"/>
    <col min="41" max="42" width="2.7109375" hidden="1" customWidth="1"/>
    <col min="43" max="43" width="15.7109375" hidden="1" customWidth="1"/>
    <col min="44" max="45" width="9.140625" hidden="1" customWidth="1"/>
    <col min="46" max="47" width="15.7109375" hidden="1" customWidth="1"/>
    <col min="48" max="48" width="9.140625" hidden="1" customWidth="1"/>
    <col min="49" max="49" width="15.7109375" hidden="1" customWidth="1"/>
    <col min="50" max="51" width="9.140625" hidden="1" customWidth="1"/>
    <col min="52" max="52" width="15.7109375" hidden="1" customWidth="1"/>
    <col min="53" max="54" width="9.140625" hidden="1" customWidth="1"/>
    <col min="55" max="55" width="15.7109375" hidden="1" customWidth="1"/>
    <col min="56" max="57" width="9.140625" hidden="1" customWidth="1"/>
    <col min="58" max="58" width="15.7109375" hidden="1" customWidth="1"/>
    <col min="59" max="60" width="9.140625" hidden="1" customWidth="1"/>
    <col min="61" max="61" width="15.7109375" hidden="1" customWidth="1"/>
    <col min="62" max="63" width="9.140625" hidden="1" customWidth="1"/>
    <col min="64" max="64" width="15.7109375" hidden="1" customWidth="1"/>
    <col min="65" max="66" width="9.140625" hidden="1" customWidth="1"/>
    <col min="67" max="67" width="15.7109375" customWidth="1"/>
    <col min="68" max="69" width="9.140625" customWidth="1"/>
  </cols>
  <sheetData>
    <row r="1" spans="1:69" x14ac:dyDescent="0.2">
      <c r="A1" s="1"/>
      <c r="B1" s="1"/>
      <c r="C1" s="2"/>
      <c r="D1" s="3"/>
      <c r="E1" s="3"/>
      <c r="F1" s="3"/>
      <c r="G1" s="3"/>
      <c r="H1" s="3"/>
      <c r="I1" s="3"/>
      <c r="J1" s="3"/>
      <c r="K1" s="3"/>
      <c r="L1" s="3"/>
      <c r="M1" s="3"/>
      <c r="N1" s="3"/>
      <c r="O1" s="3"/>
      <c r="P1" s="3"/>
      <c r="Q1" s="3"/>
      <c r="R1" s="3"/>
      <c r="S1" s="3"/>
      <c r="T1" s="3"/>
      <c r="U1" s="3"/>
      <c r="V1" s="3"/>
      <c r="W1" s="3"/>
      <c r="X1" s="3"/>
      <c r="Y1" s="3"/>
      <c r="Z1" s="3"/>
      <c r="AA1" s="4"/>
      <c r="AB1" s="4"/>
      <c r="AC1" s="4"/>
    </row>
    <row r="2" spans="1:69" ht="45" customHeight="1" x14ac:dyDescent="0.2">
      <c r="A2" s="1"/>
      <c r="B2" s="623" t="s">
        <v>31</v>
      </c>
      <c r="C2" s="624"/>
      <c r="D2" s="624"/>
      <c r="E2" s="624"/>
      <c r="F2" s="624"/>
      <c r="G2" s="624"/>
      <c r="H2" s="624"/>
      <c r="I2" s="624"/>
      <c r="J2" s="624"/>
      <c r="K2" s="624"/>
      <c r="L2" s="624"/>
      <c r="M2" s="624"/>
      <c r="N2" s="624"/>
      <c r="O2" s="624"/>
      <c r="P2" s="624"/>
      <c r="Q2" s="624"/>
      <c r="R2" s="624"/>
      <c r="S2" s="624"/>
      <c r="T2" s="624"/>
      <c r="U2" s="624"/>
      <c r="V2" s="624"/>
      <c r="W2" s="624"/>
      <c r="X2" s="624"/>
      <c r="Y2" s="624"/>
      <c r="Z2" s="624"/>
      <c r="AA2" s="624"/>
      <c r="AB2" s="624"/>
      <c r="AC2" s="624"/>
      <c r="AD2" s="624"/>
      <c r="AE2" s="624"/>
      <c r="AF2" s="624"/>
      <c r="AG2" s="624"/>
      <c r="AH2" s="624"/>
      <c r="AI2" s="624"/>
      <c r="AJ2" s="624"/>
      <c r="AK2" s="408"/>
      <c r="AL2" s="408"/>
    </row>
    <row r="3" spans="1:69" ht="12" customHeight="1" x14ac:dyDescent="0.2">
      <c r="A3" s="1"/>
      <c r="B3" s="27"/>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9"/>
      <c r="AL3" s="29"/>
    </row>
    <row r="4" spans="1:69" ht="104.25" customHeight="1" x14ac:dyDescent="0.2">
      <c r="A4" s="1"/>
      <c r="B4" s="625" t="s">
        <v>705</v>
      </c>
      <c r="C4" s="626"/>
      <c r="D4" s="626"/>
      <c r="E4" s="626"/>
      <c r="F4" s="626"/>
      <c r="G4" s="626"/>
      <c r="H4" s="626"/>
      <c r="I4" s="626"/>
      <c r="J4" s="626"/>
      <c r="K4" s="626"/>
      <c r="L4" s="626"/>
      <c r="M4" s="626"/>
      <c r="N4" s="626"/>
      <c r="O4" s="626"/>
      <c r="P4" s="626"/>
      <c r="Q4" s="626"/>
      <c r="R4" s="626"/>
      <c r="S4" s="626"/>
      <c r="T4" s="626"/>
      <c r="U4" s="626"/>
      <c r="V4" s="626"/>
      <c r="W4" s="626"/>
      <c r="X4" s="626"/>
      <c r="Y4" s="626"/>
      <c r="Z4" s="626"/>
      <c r="AA4" s="626"/>
      <c r="AB4" s="626"/>
      <c r="AC4" s="626"/>
      <c r="AD4" s="626"/>
      <c r="AE4" s="626"/>
      <c r="AF4" s="626"/>
      <c r="AG4" s="626"/>
      <c r="AH4" s="626"/>
      <c r="AI4" s="626"/>
      <c r="AJ4" s="626"/>
      <c r="AK4" s="627"/>
      <c r="AL4" s="627"/>
    </row>
    <row r="5" spans="1:69" x14ac:dyDescent="0.2">
      <c r="A5" s="1"/>
    </row>
    <row r="6" spans="1:69" ht="29.25" customHeight="1" x14ac:dyDescent="0.2">
      <c r="A6" s="1"/>
      <c r="B6" s="623" t="s">
        <v>699</v>
      </c>
      <c r="C6" s="628"/>
      <c r="D6" s="628"/>
      <c r="E6" s="628"/>
      <c r="F6" s="628"/>
      <c r="G6" s="628"/>
      <c r="H6" s="628"/>
      <c r="I6" s="628"/>
      <c r="J6" s="628"/>
      <c r="K6" s="628"/>
      <c r="L6" s="628"/>
      <c r="M6" s="628"/>
      <c r="N6" s="628"/>
      <c r="O6" s="628"/>
      <c r="P6" s="628"/>
      <c r="Q6" s="628"/>
      <c r="R6" s="628"/>
      <c r="S6" s="628"/>
      <c r="T6" s="628"/>
      <c r="U6" s="628"/>
      <c r="V6" s="628"/>
      <c r="W6" s="628"/>
      <c r="X6" s="628"/>
      <c r="Y6" s="628"/>
      <c r="Z6" s="628"/>
      <c r="AA6" s="628"/>
      <c r="AB6" s="628"/>
      <c r="AC6" s="628"/>
      <c r="AD6" s="628"/>
      <c r="AE6" s="628"/>
      <c r="AF6" s="628"/>
      <c r="AG6" s="628"/>
      <c r="AH6" s="628"/>
      <c r="AI6" s="628"/>
      <c r="AJ6" s="628"/>
      <c r="AK6" s="629"/>
      <c r="AL6" s="629"/>
    </row>
    <row r="7" spans="1:69" ht="17.25" customHeight="1" x14ac:dyDescent="0.2">
      <c r="A7" s="1"/>
      <c r="B7" s="630" t="s">
        <v>15</v>
      </c>
      <c r="C7" s="631"/>
      <c r="D7" s="631"/>
      <c r="E7" s="631"/>
      <c r="F7" s="631"/>
      <c r="G7" s="631"/>
      <c r="H7" s="631"/>
      <c r="I7" s="631"/>
      <c r="J7" s="631"/>
      <c r="K7" s="631"/>
      <c r="L7" s="631"/>
      <c r="M7" s="631"/>
      <c r="N7" s="631"/>
      <c r="O7" s="631"/>
      <c r="P7" s="631"/>
      <c r="Q7" s="631"/>
      <c r="R7" s="631"/>
      <c r="S7" s="631"/>
      <c r="T7" s="631"/>
      <c r="U7" s="631"/>
      <c r="V7" s="631"/>
      <c r="W7" s="631"/>
      <c r="X7" s="631"/>
      <c r="Y7" s="631"/>
      <c r="Z7" s="631"/>
      <c r="AA7" s="631"/>
      <c r="AB7" s="631"/>
      <c r="AC7" s="631"/>
      <c r="AD7" s="631"/>
      <c r="AE7" s="631"/>
      <c r="AF7" s="631"/>
      <c r="AG7" s="631"/>
      <c r="AH7" s="631"/>
      <c r="AI7" s="631"/>
      <c r="AJ7" s="631"/>
      <c r="AK7" s="408"/>
      <c r="AL7" s="408"/>
    </row>
    <row r="8" spans="1:69" ht="45" customHeight="1" x14ac:dyDescent="0.2">
      <c r="A8" s="1"/>
      <c r="B8" s="407" t="s">
        <v>676</v>
      </c>
      <c r="C8" s="408"/>
      <c r="D8" s="408"/>
      <c r="E8" s="408"/>
      <c r="F8" s="408"/>
      <c r="G8" s="408"/>
      <c r="H8" s="408"/>
      <c r="I8" s="408"/>
      <c r="J8" s="408"/>
      <c r="K8" s="408"/>
      <c r="L8" s="408"/>
      <c r="M8" s="408"/>
      <c r="N8" s="408"/>
      <c r="O8" s="408"/>
      <c r="P8" s="408"/>
      <c r="Q8" s="408"/>
      <c r="R8" s="408"/>
      <c r="S8" s="408"/>
      <c r="T8" s="408"/>
      <c r="U8" s="408"/>
      <c r="V8" s="408"/>
      <c r="W8" s="408"/>
      <c r="X8" s="408"/>
      <c r="Y8" s="408"/>
      <c r="Z8" s="408"/>
      <c r="AA8" s="408"/>
      <c r="AB8" s="408"/>
      <c r="AC8" s="408"/>
      <c r="AD8" s="408"/>
      <c r="AE8" s="408"/>
      <c r="AF8" s="408"/>
      <c r="AG8" s="408"/>
      <c r="AH8" s="408"/>
      <c r="AI8" s="408"/>
      <c r="AJ8" s="408"/>
      <c r="AK8" s="408"/>
      <c r="AL8" s="408"/>
      <c r="AM8" s="297"/>
      <c r="AN8" s="297"/>
      <c r="AO8" s="297"/>
    </row>
    <row r="9" spans="1:69" ht="45" customHeight="1" x14ac:dyDescent="0.2">
      <c r="A9" s="1"/>
      <c r="B9" s="407" t="s">
        <v>677</v>
      </c>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c r="AH9" s="408"/>
      <c r="AI9" s="408"/>
      <c r="AJ9" s="408"/>
      <c r="AK9" s="408"/>
      <c r="AL9" s="408"/>
      <c r="AM9" s="297"/>
      <c r="AN9" s="297"/>
      <c r="AO9" s="297"/>
    </row>
    <row r="10" spans="1:69" ht="45" customHeight="1" x14ac:dyDescent="0.2">
      <c r="A10" s="1"/>
      <c r="B10" s="407" t="s">
        <v>678</v>
      </c>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408"/>
      <c r="AB10" s="408"/>
      <c r="AC10" s="408"/>
      <c r="AD10" s="408"/>
      <c r="AE10" s="408"/>
      <c r="AF10" s="408"/>
      <c r="AG10" s="408"/>
      <c r="AH10" s="408"/>
      <c r="AI10" s="408"/>
      <c r="AJ10" s="408"/>
      <c r="AK10" s="408"/>
      <c r="AL10" s="408"/>
      <c r="AM10" s="297"/>
      <c r="AN10" s="297"/>
      <c r="AO10" s="297"/>
    </row>
    <row r="11" spans="1:69" x14ac:dyDescent="0.2">
      <c r="A11" s="1"/>
      <c r="B11" s="13"/>
      <c r="C11" s="13"/>
      <c r="D11" s="13"/>
      <c r="E11" s="13"/>
      <c r="F11" s="13"/>
      <c r="G11" s="13"/>
      <c r="H11" s="14"/>
      <c r="I11" s="13"/>
      <c r="J11" s="13"/>
      <c r="K11" s="13"/>
      <c r="L11" s="13"/>
      <c r="M11" s="13"/>
      <c r="N11" s="13"/>
      <c r="O11" s="13"/>
      <c r="P11" s="13"/>
      <c r="Q11" s="13"/>
      <c r="R11" s="13"/>
      <c r="S11" s="13"/>
      <c r="T11" s="13"/>
      <c r="U11" s="13"/>
      <c r="V11" s="13"/>
      <c r="W11" s="13"/>
      <c r="X11" s="13"/>
      <c r="Y11" s="13"/>
      <c r="Z11" s="13"/>
      <c r="AA11" s="15"/>
      <c r="AB11" s="15"/>
      <c r="AC11" s="15"/>
      <c r="AD11" s="15"/>
      <c r="AE11" s="15"/>
      <c r="AF11" s="15"/>
      <c r="AG11" s="15"/>
      <c r="AH11" s="15"/>
      <c r="AI11" s="15"/>
      <c r="AJ11" s="15"/>
      <c r="AK11" s="15"/>
      <c r="AL11" s="15"/>
    </row>
    <row r="12" spans="1:69" ht="45" customHeight="1" x14ac:dyDescent="0.2">
      <c r="A12" s="1"/>
      <c r="B12" s="632" t="s">
        <v>462</v>
      </c>
      <c r="C12" s="633"/>
      <c r="D12" s="633"/>
      <c r="E12" s="633"/>
      <c r="F12" s="633"/>
      <c r="G12" s="633"/>
      <c r="H12" s="633"/>
      <c r="I12" s="633"/>
      <c r="J12" s="633"/>
      <c r="K12" s="633"/>
      <c r="L12" s="633"/>
      <c r="M12" s="633"/>
      <c r="N12" s="633"/>
      <c r="O12" s="633"/>
      <c r="P12" s="633"/>
      <c r="Q12" s="633"/>
      <c r="R12" s="633"/>
      <c r="S12" s="633"/>
      <c r="T12" s="633"/>
      <c r="U12" s="633"/>
      <c r="V12" s="633"/>
      <c r="W12" s="633"/>
      <c r="X12" s="633"/>
      <c r="Y12" s="633"/>
      <c r="Z12" s="633"/>
      <c r="AA12" s="633"/>
      <c r="AB12" s="633"/>
      <c r="AC12" s="633"/>
      <c r="AD12" s="633"/>
      <c r="AE12" s="633"/>
      <c r="AF12" s="633"/>
      <c r="AG12" s="633"/>
      <c r="AH12" s="633"/>
      <c r="AI12" s="633"/>
      <c r="AJ12" s="633"/>
      <c r="AK12" s="408"/>
      <c r="AL12" s="408"/>
    </row>
    <row r="13" spans="1:69" ht="13.5" thickBot="1" x14ac:dyDescent="0.25">
      <c r="A13" s="1"/>
      <c r="B13" s="15"/>
      <c r="C13" s="15"/>
      <c r="D13" s="15"/>
      <c r="E13" s="15"/>
      <c r="F13" s="15"/>
      <c r="G13" s="15"/>
      <c r="H13" s="16"/>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69" ht="16.5" customHeight="1" x14ac:dyDescent="0.2">
      <c r="A14" s="1"/>
      <c r="B14" s="639" t="s">
        <v>27</v>
      </c>
      <c r="C14" s="640"/>
      <c r="D14" s="640"/>
      <c r="E14" s="640"/>
      <c r="F14" s="640"/>
      <c r="G14" s="640"/>
      <c r="H14" s="640"/>
      <c r="I14" s="30"/>
      <c r="J14" s="30"/>
      <c r="K14" s="30"/>
      <c r="L14" s="30"/>
      <c r="M14" s="30"/>
      <c r="N14" s="30"/>
      <c r="O14" s="30"/>
      <c r="P14" s="30"/>
      <c r="Q14" s="30"/>
      <c r="R14" s="30"/>
      <c r="S14" s="30"/>
      <c r="T14" s="30"/>
      <c r="U14" s="30"/>
      <c r="V14" s="30"/>
      <c r="W14" s="30"/>
      <c r="X14" s="30"/>
      <c r="Y14" s="30"/>
      <c r="Z14" s="30"/>
      <c r="AA14" s="31"/>
      <c r="AB14" s="31"/>
      <c r="AC14" s="31"/>
      <c r="AD14" s="31"/>
      <c r="AE14" s="31"/>
      <c r="AF14" s="31"/>
      <c r="AG14" s="32"/>
      <c r="AH14" s="32"/>
      <c r="AI14" s="32"/>
      <c r="AJ14" s="33"/>
      <c r="AK14" s="33"/>
      <c r="AL14" s="34"/>
    </row>
    <row r="15" spans="1:69" ht="15" customHeight="1" x14ac:dyDescent="0.2">
      <c r="A15" s="1"/>
      <c r="B15" s="641" t="s">
        <v>28</v>
      </c>
      <c r="C15" s="642"/>
      <c r="D15" s="642"/>
      <c r="E15" s="642"/>
      <c r="F15" s="642"/>
      <c r="G15" s="642"/>
      <c r="H15" s="642"/>
      <c r="I15" s="634" t="s">
        <v>30</v>
      </c>
      <c r="J15" s="635"/>
      <c r="K15" s="635"/>
      <c r="L15" s="635"/>
      <c r="M15" s="635"/>
      <c r="N15" s="635"/>
      <c r="O15" s="635"/>
      <c r="P15" s="635"/>
      <c r="Q15" s="635"/>
      <c r="R15" s="635"/>
      <c r="S15" s="635"/>
      <c r="T15" s="635"/>
      <c r="U15" s="635"/>
      <c r="V15" s="635"/>
      <c r="W15" s="635"/>
      <c r="X15" s="635"/>
      <c r="Y15" s="635"/>
      <c r="Z15" s="635"/>
      <c r="AA15" s="635"/>
      <c r="AB15" s="635"/>
      <c r="AC15" s="635"/>
      <c r="AD15" s="635"/>
      <c r="AE15" s="635"/>
      <c r="AF15" s="635"/>
      <c r="AG15" s="635"/>
      <c r="AH15" s="635"/>
      <c r="AI15" s="635"/>
      <c r="AJ15" s="635"/>
      <c r="AK15" s="636"/>
      <c r="AL15" s="637"/>
    </row>
    <row r="16" spans="1:69" ht="114" customHeight="1" x14ac:dyDescent="0.2">
      <c r="A16" s="1"/>
      <c r="B16" s="597" t="s">
        <v>704</v>
      </c>
      <c r="C16" s="598"/>
      <c r="D16" s="598"/>
      <c r="E16" s="598"/>
      <c r="F16" s="598"/>
      <c r="G16" s="598"/>
      <c r="H16" s="599"/>
      <c r="I16" s="344" t="s">
        <v>20</v>
      </c>
      <c r="J16" s="600"/>
      <c r="K16" s="346"/>
      <c r="L16" s="344" t="s">
        <v>21</v>
      </c>
      <c r="M16" s="345"/>
      <c r="N16" s="346"/>
      <c r="O16" s="344" t="s">
        <v>22</v>
      </c>
      <c r="P16" s="345"/>
      <c r="Q16" s="346"/>
      <c r="R16" s="344" t="s">
        <v>23</v>
      </c>
      <c r="S16" s="345"/>
      <c r="T16" s="346"/>
      <c r="U16" s="344" t="s">
        <v>700</v>
      </c>
      <c r="V16" s="345"/>
      <c r="W16" s="346"/>
      <c r="X16" s="344" t="s">
        <v>24</v>
      </c>
      <c r="Y16" s="345"/>
      <c r="Z16" s="346"/>
      <c r="AA16" s="344" t="s">
        <v>25</v>
      </c>
      <c r="AB16" s="345"/>
      <c r="AC16" s="346"/>
      <c r="AD16" s="344" t="s">
        <v>464</v>
      </c>
      <c r="AE16" s="345"/>
      <c r="AF16" s="346"/>
      <c r="AG16" s="344" t="s">
        <v>470</v>
      </c>
      <c r="AH16" s="345"/>
      <c r="AI16" s="346"/>
      <c r="AJ16" s="344" t="s">
        <v>465</v>
      </c>
      <c r="AK16" s="345"/>
      <c r="AL16" s="638"/>
      <c r="AN16" s="344" t="s">
        <v>20</v>
      </c>
      <c r="AO16" s="600"/>
      <c r="AP16" s="346"/>
      <c r="AQ16" s="344" t="s">
        <v>21</v>
      </c>
      <c r="AR16" s="345"/>
      <c r="AS16" s="346"/>
      <c r="AT16" s="344" t="s">
        <v>22</v>
      </c>
      <c r="AU16" s="345"/>
      <c r="AV16" s="346"/>
      <c r="AW16" s="344" t="s">
        <v>23</v>
      </c>
      <c r="AX16" s="345"/>
      <c r="AY16" s="346"/>
      <c r="AZ16" s="344" t="s">
        <v>700</v>
      </c>
      <c r="BA16" s="345"/>
      <c r="BB16" s="346"/>
      <c r="BC16" s="344" t="s">
        <v>24</v>
      </c>
      <c r="BD16" s="345"/>
      <c r="BE16" s="346"/>
      <c r="BF16" s="344" t="s">
        <v>25</v>
      </c>
      <c r="BG16" s="345"/>
      <c r="BH16" s="346"/>
      <c r="BI16" s="344" t="s">
        <v>464</v>
      </c>
      <c r="BJ16" s="345"/>
      <c r="BK16" s="346"/>
      <c r="BL16" s="344" t="s">
        <v>470</v>
      </c>
      <c r="BM16" s="345"/>
      <c r="BN16" s="345"/>
      <c r="BO16" s="652"/>
      <c r="BP16" s="653"/>
      <c r="BQ16" s="653"/>
    </row>
    <row r="17" spans="1:39" ht="90" customHeight="1" x14ac:dyDescent="0.2">
      <c r="A17" s="1"/>
      <c r="B17" s="542" t="s">
        <v>0</v>
      </c>
      <c r="C17" s="388"/>
      <c r="D17" s="541" t="s">
        <v>26</v>
      </c>
      <c r="E17" s="388"/>
      <c r="F17" s="543" t="str">
        <f>CONCATENATE("Importo complessivo opere: €",SUM(I17:AL17))</f>
        <v>Importo complessivo opere: €0</v>
      </c>
      <c r="G17" s="544"/>
      <c r="H17" s="35"/>
      <c r="I17" s="347"/>
      <c r="J17" s="348"/>
      <c r="K17" s="349"/>
      <c r="L17" s="347"/>
      <c r="M17" s="348"/>
      <c r="N17" s="349"/>
      <c r="O17" s="347"/>
      <c r="P17" s="348"/>
      <c r="Q17" s="349"/>
      <c r="R17" s="347"/>
      <c r="S17" s="348"/>
      <c r="T17" s="349"/>
      <c r="U17" s="347"/>
      <c r="V17" s="348"/>
      <c r="W17" s="349"/>
      <c r="X17" s="347"/>
      <c r="Y17" s="348"/>
      <c r="Z17" s="349"/>
      <c r="AA17" s="347"/>
      <c r="AB17" s="348"/>
      <c r="AC17" s="349"/>
      <c r="AD17" s="347"/>
      <c r="AE17" s="348"/>
      <c r="AF17" s="349"/>
      <c r="AG17" s="347"/>
      <c r="AH17" s="348"/>
      <c r="AI17" s="349"/>
      <c r="AJ17" s="347"/>
      <c r="AK17" s="348"/>
      <c r="AL17" s="643"/>
      <c r="AM17" s="5"/>
    </row>
    <row r="18" spans="1:39" ht="15" customHeight="1" thickBot="1" x14ac:dyDescent="0.25">
      <c r="A18" s="1"/>
      <c r="B18" s="542" t="s">
        <v>1</v>
      </c>
      <c r="C18" s="388"/>
      <c r="D18" s="541" t="s">
        <v>495</v>
      </c>
      <c r="E18" s="388"/>
      <c r="F18" s="543"/>
      <c r="G18" s="544"/>
      <c r="H18" s="36"/>
      <c r="I18" s="350" t="str">
        <f>IF(I17=0,"0",IF(I17&lt;25000,20.411%,0.03+10/POWER(I17,0.4)))</f>
        <v>0</v>
      </c>
      <c r="J18" s="351"/>
      <c r="K18" s="352"/>
      <c r="L18" s="350" t="str">
        <f t="shared" ref="L18" si="0">IF(L17=0,"0",IF(L17&lt;25000,20.411%,0.03+10/POWER(L17,0.4)))</f>
        <v>0</v>
      </c>
      <c r="M18" s="351"/>
      <c r="N18" s="352"/>
      <c r="O18" s="350" t="str">
        <f t="shared" ref="O18" si="1">IF(O17=0,"0",IF(O17&lt;25000,20.411%,0.03+10/POWER(O17,0.4)))</f>
        <v>0</v>
      </c>
      <c r="P18" s="351"/>
      <c r="Q18" s="352"/>
      <c r="R18" s="350" t="str">
        <f t="shared" ref="R18" si="2">IF(R17=0,"0",IF(R17&lt;25000,20.411%,0.03+10/POWER(R17,0.4)))</f>
        <v>0</v>
      </c>
      <c r="S18" s="351"/>
      <c r="T18" s="352"/>
      <c r="U18" s="350" t="str">
        <f t="shared" ref="U18" si="3">IF(U17=0,"0",IF(U17&lt;25000,20.411%,0.03+10/POWER(U17,0.4)))</f>
        <v>0</v>
      </c>
      <c r="V18" s="351"/>
      <c r="W18" s="352"/>
      <c r="X18" s="350" t="str">
        <f t="shared" ref="X18" si="4">IF(X17=0,"0",IF(X17&lt;25000,20.411%,0.03+10/POWER(X17,0.4)))</f>
        <v>0</v>
      </c>
      <c r="Y18" s="351"/>
      <c r="Z18" s="352"/>
      <c r="AA18" s="350" t="str">
        <f t="shared" ref="AA18" si="5">IF(AA17=0,"0",IF(AA17&lt;25000,20.411%,0.03+10/POWER(AA17,0.4)))</f>
        <v>0</v>
      </c>
      <c r="AB18" s="351"/>
      <c r="AC18" s="352"/>
      <c r="AD18" s="350" t="str">
        <f t="shared" ref="AD18" si="6">IF(AD17=0,"0",IF(AD17&lt;25000,20.411%,0.03+10/POWER(AD17,0.4)))</f>
        <v>0</v>
      </c>
      <c r="AE18" s="351"/>
      <c r="AF18" s="352"/>
      <c r="AG18" s="350" t="str">
        <f t="shared" ref="AG18" si="7">IF(AG17=0,"0",IF(AG17&lt;25000,20.411%,0.03+10/POWER(AG17,0.4)))</f>
        <v>0</v>
      </c>
      <c r="AH18" s="351"/>
      <c r="AI18" s="352"/>
      <c r="AJ18" s="620" t="str">
        <f t="shared" ref="AJ18" si="8">IF(AJ17=0,"0",IF(AJ17&lt;25000,20.411%,0.03+10/POWER(AJ17,0.4)))</f>
        <v>0</v>
      </c>
      <c r="AK18" s="621"/>
      <c r="AL18" s="622"/>
      <c r="AM18" s="6"/>
    </row>
    <row r="19" spans="1:39" ht="150.94999999999999" customHeight="1" thickBot="1" x14ac:dyDescent="0.25">
      <c r="A19" s="1"/>
      <c r="B19" s="546" t="s">
        <v>471</v>
      </c>
      <c r="C19" s="547"/>
      <c r="D19" s="547"/>
      <c r="E19" s="547"/>
      <c r="F19" s="547"/>
      <c r="G19" s="547"/>
      <c r="H19" s="37" t="s">
        <v>701</v>
      </c>
      <c r="I19" s="548"/>
      <c r="J19" s="548"/>
      <c r="K19" s="355"/>
      <c r="L19" s="353"/>
      <c r="M19" s="354"/>
      <c r="N19" s="355"/>
      <c r="O19" s="353"/>
      <c r="P19" s="354"/>
      <c r="Q19" s="355"/>
      <c r="R19" s="353"/>
      <c r="S19" s="354"/>
      <c r="T19" s="355"/>
      <c r="U19" s="353"/>
      <c r="V19" s="354"/>
      <c r="W19" s="355"/>
      <c r="X19" s="353"/>
      <c r="Y19" s="354"/>
      <c r="Z19" s="355"/>
      <c r="AA19" s="353"/>
      <c r="AB19" s="354"/>
      <c r="AC19" s="355"/>
      <c r="AD19" s="353"/>
      <c r="AE19" s="354"/>
      <c r="AF19" s="355"/>
      <c r="AG19" s="353"/>
      <c r="AH19" s="354"/>
      <c r="AI19" s="355"/>
      <c r="AJ19" s="353"/>
      <c r="AK19" s="354"/>
      <c r="AL19" s="644"/>
      <c r="AM19" s="6"/>
    </row>
    <row r="20" spans="1:39" ht="25.5" customHeight="1" thickBot="1" x14ac:dyDescent="0.25">
      <c r="A20" s="1"/>
      <c r="B20" s="537" t="s">
        <v>2</v>
      </c>
      <c r="C20" s="365"/>
      <c r="D20" s="538" t="s">
        <v>496</v>
      </c>
      <c r="E20" s="367"/>
      <c r="F20" s="539"/>
      <c r="G20" s="540"/>
      <c r="H20" s="216"/>
      <c r="I20" s="545">
        <f>IF(I19&lt;&gt;"",VLOOKUP(I19,'Tabella-Z1'!J4:K25,2),0)</f>
        <v>0</v>
      </c>
      <c r="J20" s="356"/>
      <c r="K20" s="357"/>
      <c r="L20" s="356">
        <f>IF(L19&lt;&gt;"",VLOOKUP(L19,'Tabella-Z1'!J26:K31,2),0)</f>
        <v>0</v>
      </c>
      <c r="M20" s="356"/>
      <c r="N20" s="357"/>
      <c r="O20" s="356">
        <f>IF(O19&lt;&gt;"",VLOOKUP(O19,'Tabella-Z1'!J32:L44,2),0)</f>
        <v>0</v>
      </c>
      <c r="P20" s="356"/>
      <c r="Q20" s="357"/>
      <c r="R20" s="356">
        <f>IF(R19&lt;&gt;"",VLOOKUP(R19,'Tabella-Z1'!J32:L44,2),0)</f>
        <v>0</v>
      </c>
      <c r="S20" s="356"/>
      <c r="T20" s="357"/>
      <c r="U20" s="356">
        <f>IF(U19&lt;&gt;"",VLOOKUP(U19,'Tabella-Z1'!J32:LO44,2),0)</f>
        <v>0</v>
      </c>
      <c r="V20" s="356"/>
      <c r="W20" s="357"/>
      <c r="X20" s="356">
        <f>IF(X19&lt;&gt;"",VLOOKUP(X19,'Tabella-Z1'!J46:K48,2),0)</f>
        <v>0</v>
      </c>
      <c r="Y20" s="356"/>
      <c r="Z20" s="357"/>
      <c r="AA20" s="356">
        <f>IF(AA19&lt;&gt;"",VLOOKUP(AA19,'Tabella-Z1'!J49:K53,2),0)</f>
        <v>0</v>
      </c>
      <c r="AB20" s="356"/>
      <c r="AC20" s="357"/>
      <c r="AD20" s="356">
        <f>IF(AD19&lt;&gt;"",VLOOKUP(AD19,'Tabella-Z1'!J54:K56,2),0)</f>
        <v>0</v>
      </c>
      <c r="AE20" s="356"/>
      <c r="AF20" s="357"/>
      <c r="AG20" s="356">
        <f>IF(AG19&lt;&gt;"",VLOOKUP(AG19,'Tabella-Z1'!J57:K62,2),0)</f>
        <v>0</v>
      </c>
      <c r="AH20" s="356"/>
      <c r="AI20" s="357"/>
      <c r="AJ20" s="356">
        <f>IF(AJ19&lt;&gt;"",VLOOKUP(AJ19,'Tabella-Z1'!J63:K65,2),0)</f>
        <v>0</v>
      </c>
      <c r="AK20" s="356"/>
      <c r="AL20" s="554"/>
      <c r="AM20" s="6"/>
    </row>
    <row r="21" spans="1:39" ht="9.9499999999999993" customHeight="1" thickBot="1" x14ac:dyDescent="0.25">
      <c r="A21" s="1"/>
      <c r="B21" s="38"/>
      <c r="C21" s="39"/>
      <c r="D21" s="39"/>
      <c r="E21" s="40"/>
      <c r="F21" s="40"/>
      <c r="G21" s="40"/>
      <c r="H21" s="41"/>
      <c r="I21" s="42"/>
      <c r="J21" s="42"/>
      <c r="K21" s="42"/>
      <c r="L21" s="42"/>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215"/>
      <c r="AM21" s="4"/>
    </row>
    <row r="22" spans="1:39" ht="18" customHeight="1" outlineLevel="1" thickBot="1" x14ac:dyDescent="0.25">
      <c r="A22" s="1"/>
      <c r="B22" s="324" t="s">
        <v>662</v>
      </c>
      <c r="C22" s="325"/>
      <c r="D22" s="325"/>
      <c r="E22" s="325"/>
      <c r="F22" s="325"/>
      <c r="G22" s="325"/>
      <c r="H22" s="325"/>
      <c r="I22" s="325"/>
      <c r="J22" s="325"/>
      <c r="K22" s="325"/>
      <c r="L22" s="325"/>
      <c r="M22" s="325"/>
      <c r="N22" s="325"/>
      <c r="O22" s="325"/>
      <c r="P22" s="325"/>
      <c r="Q22" s="325"/>
      <c r="R22" s="325"/>
      <c r="S22" s="325"/>
      <c r="T22" s="325"/>
      <c r="U22" s="325"/>
      <c r="V22" s="325"/>
      <c r="W22" s="325"/>
      <c r="X22" s="325"/>
      <c r="Y22" s="325"/>
      <c r="Z22" s="325"/>
      <c r="AA22" s="325"/>
      <c r="AB22" s="325"/>
      <c r="AC22" s="325"/>
      <c r="AD22" s="325"/>
      <c r="AE22" s="325"/>
      <c r="AF22" s="325"/>
      <c r="AG22" s="325"/>
      <c r="AH22" s="325"/>
      <c r="AI22" s="325"/>
      <c r="AJ22" s="325"/>
      <c r="AK22" s="326"/>
      <c r="AL22" s="327"/>
      <c r="AM22" s="4"/>
    </row>
    <row r="23" spans="1:39" ht="18" customHeight="1" outlineLevel="1" x14ac:dyDescent="0.2">
      <c r="A23" s="1"/>
      <c r="B23" s="529" t="s">
        <v>600</v>
      </c>
      <c r="C23" s="530"/>
      <c r="D23" s="503" t="s">
        <v>478</v>
      </c>
      <c r="E23" s="334" t="s">
        <v>479</v>
      </c>
      <c r="F23" s="335"/>
      <c r="G23" s="336"/>
      <c r="H23" s="43"/>
      <c r="I23" s="420" t="s">
        <v>3</v>
      </c>
      <c r="J23" s="311"/>
      <c r="K23" s="311"/>
      <c r="L23" s="310" t="s">
        <v>3</v>
      </c>
      <c r="M23" s="311"/>
      <c r="N23" s="311"/>
      <c r="O23" s="310" t="s">
        <v>3</v>
      </c>
      <c r="P23" s="311"/>
      <c r="Q23" s="311"/>
      <c r="R23" s="310"/>
      <c r="S23" s="311"/>
      <c r="T23" s="311"/>
      <c r="U23" s="310"/>
      <c r="V23" s="311"/>
      <c r="W23" s="311"/>
      <c r="X23" s="310" t="s">
        <v>3</v>
      </c>
      <c r="Y23" s="311"/>
      <c r="Z23" s="311"/>
      <c r="AA23" s="310" t="s">
        <v>3</v>
      </c>
      <c r="AB23" s="311"/>
      <c r="AC23" s="311"/>
      <c r="AD23" s="310" t="s">
        <v>3</v>
      </c>
      <c r="AE23" s="311" t="s">
        <v>3</v>
      </c>
      <c r="AF23" s="311" t="s">
        <v>3</v>
      </c>
      <c r="AG23" s="310" t="s">
        <v>3</v>
      </c>
      <c r="AH23" s="311" t="s">
        <v>3</v>
      </c>
      <c r="AI23" s="311" t="s">
        <v>3</v>
      </c>
      <c r="AJ23" s="44" t="s">
        <v>4</v>
      </c>
      <c r="AK23" s="77">
        <f>IF($H23="X",AL23,IF(AJ23="X",AL23,0))</f>
        <v>0</v>
      </c>
      <c r="AL23" s="221">
        <f>'Tabella-Z2'!P4</f>
        <v>5.0000000000000001E-3</v>
      </c>
      <c r="AM23" s="4"/>
    </row>
    <row r="24" spans="1:39" ht="18" customHeight="1" outlineLevel="1" x14ac:dyDescent="0.2">
      <c r="A24" s="1"/>
      <c r="B24" s="531"/>
      <c r="C24" s="532"/>
      <c r="D24" s="527"/>
      <c r="E24" s="334" t="s">
        <v>480</v>
      </c>
      <c r="F24" s="335"/>
      <c r="G24" s="336"/>
      <c r="H24" s="45"/>
      <c r="I24" s="535" t="s">
        <v>3</v>
      </c>
      <c r="J24" s="359"/>
      <c r="K24" s="359"/>
      <c r="L24" s="358" t="s">
        <v>3</v>
      </c>
      <c r="M24" s="359"/>
      <c r="N24" s="359"/>
      <c r="O24" s="358" t="s">
        <v>3</v>
      </c>
      <c r="P24" s="359"/>
      <c r="Q24" s="359"/>
      <c r="R24" s="358"/>
      <c r="S24" s="359"/>
      <c r="T24" s="359"/>
      <c r="U24" s="358"/>
      <c r="V24" s="359"/>
      <c r="W24" s="359"/>
      <c r="X24" s="358" t="s">
        <v>3</v>
      </c>
      <c r="Y24" s="359"/>
      <c r="Z24" s="359"/>
      <c r="AA24" s="358" t="s">
        <v>3</v>
      </c>
      <c r="AB24" s="359"/>
      <c r="AC24" s="359"/>
      <c r="AD24" s="358" t="s">
        <v>3</v>
      </c>
      <c r="AE24" s="359" t="s">
        <v>3</v>
      </c>
      <c r="AF24" s="359" t="s">
        <v>3</v>
      </c>
      <c r="AG24" s="358" t="s">
        <v>3</v>
      </c>
      <c r="AH24" s="359" t="s">
        <v>3</v>
      </c>
      <c r="AI24" s="359" t="s">
        <v>3</v>
      </c>
      <c r="AJ24" s="46" t="s">
        <v>4</v>
      </c>
      <c r="AK24" s="47">
        <f>IF($H24="X",AL24,IF(AJ24="X",AL24,0))</f>
        <v>0</v>
      </c>
      <c r="AL24" s="54">
        <f>'Tabella-Z2'!P5</f>
        <v>3.0000000000000001E-3</v>
      </c>
      <c r="AM24" s="4"/>
    </row>
    <row r="25" spans="1:39" ht="18" customHeight="1" outlineLevel="1" x14ac:dyDescent="0.2">
      <c r="A25" s="1"/>
      <c r="B25" s="531"/>
      <c r="C25" s="532"/>
      <c r="D25" s="528"/>
      <c r="E25" s="334" t="s">
        <v>481</v>
      </c>
      <c r="F25" s="335"/>
      <c r="G25" s="336"/>
      <c r="H25" s="48"/>
      <c r="I25" s="536" t="s">
        <v>3</v>
      </c>
      <c r="J25" s="361"/>
      <c r="K25" s="361"/>
      <c r="L25" s="360" t="s">
        <v>3</v>
      </c>
      <c r="M25" s="361"/>
      <c r="N25" s="361"/>
      <c r="O25" s="360" t="s">
        <v>3</v>
      </c>
      <c r="P25" s="361"/>
      <c r="Q25" s="361"/>
      <c r="R25" s="360"/>
      <c r="S25" s="361"/>
      <c r="T25" s="361"/>
      <c r="U25" s="360"/>
      <c r="V25" s="361"/>
      <c r="W25" s="361"/>
      <c r="X25" s="360" t="s">
        <v>3</v>
      </c>
      <c r="Y25" s="361"/>
      <c r="Z25" s="361"/>
      <c r="AA25" s="360" t="s">
        <v>3</v>
      </c>
      <c r="AB25" s="361"/>
      <c r="AC25" s="361"/>
      <c r="AD25" s="360" t="s">
        <v>3</v>
      </c>
      <c r="AE25" s="361" t="s">
        <v>3</v>
      </c>
      <c r="AF25" s="361" t="s">
        <v>3</v>
      </c>
      <c r="AG25" s="360" t="s">
        <v>3</v>
      </c>
      <c r="AH25" s="361" t="s">
        <v>3</v>
      </c>
      <c r="AI25" s="361" t="s">
        <v>3</v>
      </c>
      <c r="AJ25" s="51" t="s">
        <v>4</v>
      </c>
      <c r="AK25" s="49">
        <f t="shared" ref="AK25" si="9">IF($H25="X",AL25,IF(AJ25="X",AL25,0))</f>
        <v>0</v>
      </c>
      <c r="AL25" s="55">
        <f>'Tabella-Z2'!P6</f>
        <v>1E-3</v>
      </c>
      <c r="AM25" s="4"/>
    </row>
    <row r="26" spans="1:39" ht="18" customHeight="1" outlineLevel="1" x14ac:dyDescent="0.2">
      <c r="A26" s="1"/>
      <c r="B26" s="531"/>
      <c r="C26" s="532"/>
      <c r="D26" s="503" t="s">
        <v>482</v>
      </c>
      <c r="E26" s="456" t="s">
        <v>668</v>
      </c>
      <c r="F26" s="211" t="s">
        <v>598</v>
      </c>
      <c r="G26" s="269">
        <v>15000</v>
      </c>
      <c r="H26" s="424"/>
      <c r="I26" s="524" t="s">
        <v>3</v>
      </c>
      <c r="J26" s="363"/>
      <c r="K26" s="363"/>
      <c r="L26" s="362" t="s">
        <v>3</v>
      </c>
      <c r="M26" s="363"/>
      <c r="N26" s="363"/>
      <c r="O26" s="362" t="s">
        <v>3</v>
      </c>
      <c r="P26" s="363"/>
      <c r="Q26" s="363"/>
      <c r="R26" s="362"/>
      <c r="S26" s="363"/>
      <c r="T26" s="363"/>
      <c r="U26" s="362"/>
      <c r="V26" s="363"/>
      <c r="W26" s="363"/>
      <c r="X26" s="362" t="s">
        <v>3</v>
      </c>
      <c r="Y26" s="363"/>
      <c r="Z26" s="363"/>
      <c r="AA26" s="362" t="s">
        <v>3</v>
      </c>
      <c r="AB26" s="363"/>
      <c r="AC26" s="363"/>
      <c r="AD26" s="362" t="s">
        <v>3</v>
      </c>
      <c r="AE26" s="363" t="s">
        <v>3</v>
      </c>
      <c r="AF26" s="363" t="s">
        <v>3</v>
      </c>
      <c r="AG26" s="427" t="s">
        <v>4</v>
      </c>
      <c r="AH26" s="56">
        <f t="shared" ref="AH26:AH43" si="10">IF($H26="X",AI26,IF(AG26="X",AI26,0))</f>
        <v>0</v>
      </c>
      <c r="AI26" s="270">
        <f>'Tabella-Z2'!O7</f>
        <v>1E-3</v>
      </c>
      <c r="AJ26" s="427" t="s">
        <v>4</v>
      </c>
      <c r="AK26" s="56">
        <f t="shared" ref="AK26:AK35" si="11">IF($H26="X",AL26,IF(AJ26="X",AL26,0))</f>
        <v>0</v>
      </c>
      <c r="AL26" s="61">
        <f>'Tabella-Z2'!P7</f>
        <v>1E-3</v>
      </c>
      <c r="AM26" s="4"/>
    </row>
    <row r="27" spans="1:39" ht="24" customHeight="1" outlineLevel="1" x14ac:dyDescent="0.2">
      <c r="A27" s="1"/>
      <c r="B27" s="531"/>
      <c r="C27" s="532"/>
      <c r="D27" s="527"/>
      <c r="E27" s="526"/>
      <c r="F27" s="211" t="s">
        <v>599</v>
      </c>
      <c r="G27" s="269">
        <v>50000</v>
      </c>
      <c r="H27" s="425"/>
      <c r="I27" s="436" t="s">
        <v>3</v>
      </c>
      <c r="J27" s="309"/>
      <c r="K27" s="309"/>
      <c r="L27" s="308" t="s">
        <v>3</v>
      </c>
      <c r="M27" s="309"/>
      <c r="N27" s="309"/>
      <c r="O27" s="308" t="s">
        <v>3</v>
      </c>
      <c r="P27" s="309"/>
      <c r="Q27" s="309"/>
      <c r="R27" s="308"/>
      <c r="S27" s="309"/>
      <c r="T27" s="309"/>
      <c r="U27" s="308"/>
      <c r="V27" s="309"/>
      <c r="W27" s="309"/>
      <c r="X27" s="308" t="s">
        <v>3</v>
      </c>
      <c r="Y27" s="309"/>
      <c r="Z27" s="309"/>
      <c r="AA27" s="308" t="s">
        <v>3</v>
      </c>
      <c r="AB27" s="309"/>
      <c r="AC27" s="309"/>
      <c r="AD27" s="308" t="s">
        <v>3</v>
      </c>
      <c r="AE27" s="309" t="s">
        <v>3</v>
      </c>
      <c r="AF27" s="309" t="s">
        <v>3</v>
      </c>
      <c r="AG27" s="428"/>
      <c r="AH27" s="47">
        <f t="shared" si="10"/>
        <v>0</v>
      </c>
      <c r="AI27" s="271">
        <f>'Tabella-Z2'!O8</f>
        <v>5.0000000000000001E-4</v>
      </c>
      <c r="AJ27" s="428"/>
      <c r="AK27" s="47">
        <f t="shared" si="11"/>
        <v>0</v>
      </c>
      <c r="AL27" s="60">
        <f>'Tabella-Z2'!P8</f>
        <v>5.0000000000000001E-4</v>
      </c>
      <c r="AM27" s="4"/>
    </row>
    <row r="28" spans="1:39" ht="18" customHeight="1" outlineLevel="1" x14ac:dyDescent="0.2">
      <c r="A28" s="1"/>
      <c r="B28" s="531"/>
      <c r="C28" s="532"/>
      <c r="D28" s="528"/>
      <c r="E28" s="486"/>
      <c r="F28" s="211" t="s">
        <v>485</v>
      </c>
      <c r="G28" s="266"/>
      <c r="H28" s="426"/>
      <c r="I28" s="552" t="s">
        <v>3</v>
      </c>
      <c r="J28" s="517"/>
      <c r="K28" s="517"/>
      <c r="L28" s="516" t="s">
        <v>3</v>
      </c>
      <c r="M28" s="517"/>
      <c r="N28" s="517"/>
      <c r="O28" s="516" t="s">
        <v>3</v>
      </c>
      <c r="P28" s="517"/>
      <c r="Q28" s="517"/>
      <c r="R28" s="516"/>
      <c r="S28" s="517"/>
      <c r="T28" s="517"/>
      <c r="U28" s="516"/>
      <c r="V28" s="517"/>
      <c r="W28" s="517"/>
      <c r="X28" s="516" t="s">
        <v>3</v>
      </c>
      <c r="Y28" s="517"/>
      <c r="Z28" s="517"/>
      <c r="AA28" s="516" t="s">
        <v>3</v>
      </c>
      <c r="AB28" s="517"/>
      <c r="AC28" s="517"/>
      <c r="AD28" s="516" t="s">
        <v>3</v>
      </c>
      <c r="AE28" s="517" t="s">
        <v>3</v>
      </c>
      <c r="AF28" s="517" t="s">
        <v>3</v>
      </c>
      <c r="AG28" s="429"/>
      <c r="AH28" s="49">
        <f t="shared" si="10"/>
        <v>0</v>
      </c>
      <c r="AI28" s="272">
        <f>'Tabella-Z2'!O9</f>
        <v>1E-4</v>
      </c>
      <c r="AJ28" s="429"/>
      <c r="AK28" s="49">
        <f t="shared" si="11"/>
        <v>0</v>
      </c>
      <c r="AL28" s="273">
        <f>'Tabella-Z2'!P9</f>
        <v>1E-4</v>
      </c>
      <c r="AM28" s="4"/>
    </row>
    <row r="29" spans="1:39" ht="18" customHeight="1" outlineLevel="1" x14ac:dyDescent="0.2">
      <c r="A29" s="1"/>
      <c r="B29" s="531"/>
      <c r="C29" s="532"/>
      <c r="D29" s="213" t="s">
        <v>486</v>
      </c>
      <c r="E29" s="334" t="s">
        <v>487</v>
      </c>
      <c r="F29" s="335"/>
      <c r="G29" s="336"/>
      <c r="H29" s="225"/>
      <c r="I29" s="553" t="s">
        <v>3</v>
      </c>
      <c r="J29" s="515"/>
      <c r="K29" s="515"/>
      <c r="L29" s="514" t="s">
        <v>3</v>
      </c>
      <c r="M29" s="515"/>
      <c r="N29" s="515"/>
      <c r="O29" s="514" t="s">
        <v>3</v>
      </c>
      <c r="P29" s="515"/>
      <c r="Q29" s="515"/>
      <c r="R29" s="514"/>
      <c r="S29" s="515"/>
      <c r="T29" s="515"/>
      <c r="U29" s="514"/>
      <c r="V29" s="515"/>
      <c r="W29" s="515"/>
      <c r="X29" s="514" t="s">
        <v>3</v>
      </c>
      <c r="Y29" s="515"/>
      <c r="Z29" s="515"/>
      <c r="AA29" s="514" t="s">
        <v>3</v>
      </c>
      <c r="AB29" s="515"/>
      <c r="AC29" s="515"/>
      <c r="AD29" s="514" t="s">
        <v>3</v>
      </c>
      <c r="AE29" s="515" t="s">
        <v>3</v>
      </c>
      <c r="AF29" s="515" t="s">
        <v>3</v>
      </c>
      <c r="AG29" s="217"/>
      <c r="AH29" s="218">
        <f t="shared" si="10"/>
        <v>0</v>
      </c>
      <c r="AI29" s="219">
        <f>'Tabella-Z2'!O10</f>
        <v>5.0000000000000001E-3</v>
      </c>
      <c r="AJ29" s="217"/>
      <c r="AK29" s="218">
        <f t="shared" si="11"/>
        <v>0</v>
      </c>
      <c r="AL29" s="220">
        <f>'Tabella-Z2'!P10</f>
        <v>5.0000000000000001E-3</v>
      </c>
      <c r="AM29" s="4"/>
    </row>
    <row r="30" spans="1:39" ht="18" customHeight="1" outlineLevel="1" x14ac:dyDescent="0.2">
      <c r="A30" s="1"/>
      <c r="B30" s="531"/>
      <c r="C30" s="532"/>
      <c r="D30" s="213" t="s">
        <v>488</v>
      </c>
      <c r="E30" s="334" t="s">
        <v>489</v>
      </c>
      <c r="F30" s="335"/>
      <c r="G30" s="336"/>
      <c r="H30" s="225"/>
      <c r="I30" s="553" t="s">
        <v>3</v>
      </c>
      <c r="J30" s="515"/>
      <c r="K30" s="515"/>
      <c r="L30" s="514" t="s">
        <v>3</v>
      </c>
      <c r="M30" s="515"/>
      <c r="N30" s="515"/>
      <c r="O30" s="514" t="s">
        <v>3</v>
      </c>
      <c r="P30" s="515"/>
      <c r="Q30" s="515"/>
      <c r="R30" s="514"/>
      <c r="S30" s="515"/>
      <c r="T30" s="515"/>
      <c r="U30" s="514"/>
      <c r="V30" s="515"/>
      <c r="W30" s="515"/>
      <c r="X30" s="514" t="s">
        <v>3</v>
      </c>
      <c r="Y30" s="515"/>
      <c r="Z30" s="515"/>
      <c r="AA30" s="514" t="s">
        <v>3</v>
      </c>
      <c r="AB30" s="515"/>
      <c r="AC30" s="515"/>
      <c r="AD30" s="514" t="s">
        <v>3</v>
      </c>
      <c r="AE30" s="515" t="s">
        <v>3</v>
      </c>
      <c r="AF30" s="515" t="s">
        <v>3</v>
      </c>
      <c r="AG30" s="217" t="s">
        <v>3</v>
      </c>
      <c r="AH30" s="218">
        <f t="shared" si="10"/>
        <v>0</v>
      </c>
      <c r="AI30" s="219">
        <f>'Tabella-Z2'!O11</f>
        <v>0.03</v>
      </c>
      <c r="AJ30" s="514" t="s">
        <v>3</v>
      </c>
      <c r="AK30" s="515" t="s">
        <v>3</v>
      </c>
      <c r="AL30" s="518" t="s">
        <v>3</v>
      </c>
      <c r="AM30" s="4"/>
    </row>
    <row r="31" spans="1:39" ht="18" customHeight="1" outlineLevel="1" x14ac:dyDescent="0.2">
      <c r="A31" s="1"/>
      <c r="B31" s="531"/>
      <c r="C31" s="532"/>
      <c r="D31" s="213" t="s">
        <v>490</v>
      </c>
      <c r="E31" s="334" t="s">
        <v>491</v>
      </c>
      <c r="F31" s="335"/>
      <c r="G31" s="336"/>
      <c r="H31" s="225"/>
      <c r="I31" s="553" t="s">
        <v>3</v>
      </c>
      <c r="J31" s="515"/>
      <c r="K31" s="515"/>
      <c r="L31" s="514" t="s">
        <v>3</v>
      </c>
      <c r="M31" s="515"/>
      <c r="N31" s="515"/>
      <c r="O31" s="514" t="s">
        <v>3</v>
      </c>
      <c r="P31" s="515"/>
      <c r="Q31" s="515"/>
      <c r="R31" s="514"/>
      <c r="S31" s="515"/>
      <c r="T31" s="515"/>
      <c r="U31" s="514"/>
      <c r="V31" s="515"/>
      <c r="W31" s="515"/>
      <c r="X31" s="514" t="s">
        <v>3</v>
      </c>
      <c r="Y31" s="515"/>
      <c r="Z31" s="515"/>
      <c r="AA31" s="514" t="s">
        <v>3</v>
      </c>
      <c r="AB31" s="515"/>
      <c r="AC31" s="515"/>
      <c r="AD31" s="514" t="s">
        <v>3</v>
      </c>
      <c r="AE31" s="515" t="s">
        <v>3</v>
      </c>
      <c r="AF31" s="515" t="s">
        <v>3</v>
      </c>
      <c r="AG31" s="217"/>
      <c r="AH31" s="218">
        <f t="shared" si="10"/>
        <v>0</v>
      </c>
      <c r="AI31" s="219">
        <f>'Tabella-Z2'!O12</f>
        <v>3.0000000000000001E-3</v>
      </c>
      <c r="AJ31" s="217" t="s">
        <v>4</v>
      </c>
      <c r="AK31" s="218">
        <f t="shared" si="11"/>
        <v>0</v>
      </c>
      <c r="AL31" s="220">
        <f>'Tabella-Z2'!P12</f>
        <v>3.0000000000000001E-3</v>
      </c>
      <c r="AM31" s="4"/>
    </row>
    <row r="32" spans="1:39" ht="18" customHeight="1" outlineLevel="1" x14ac:dyDescent="0.2">
      <c r="A32" s="1"/>
      <c r="B32" s="531"/>
      <c r="C32" s="532"/>
      <c r="D32" s="503" t="s">
        <v>492</v>
      </c>
      <c r="E32" s="456" t="s">
        <v>258</v>
      </c>
      <c r="F32" s="211" t="s">
        <v>483</v>
      </c>
      <c r="G32" s="267">
        <v>7500000</v>
      </c>
      <c r="H32" s="648"/>
      <c r="I32" s="524" t="s">
        <v>3</v>
      </c>
      <c r="J32" s="363"/>
      <c r="K32" s="363"/>
      <c r="L32" s="362" t="s">
        <v>3</v>
      </c>
      <c r="M32" s="363"/>
      <c r="N32" s="363"/>
      <c r="O32" s="362" t="s">
        <v>3</v>
      </c>
      <c r="P32" s="363"/>
      <c r="Q32" s="363"/>
      <c r="R32" s="362"/>
      <c r="S32" s="363"/>
      <c r="T32" s="363"/>
      <c r="U32" s="362"/>
      <c r="V32" s="363"/>
      <c r="W32" s="363"/>
      <c r="X32" s="362" t="s">
        <v>3</v>
      </c>
      <c r="Y32" s="363"/>
      <c r="Z32" s="363"/>
      <c r="AA32" s="362" t="s">
        <v>3</v>
      </c>
      <c r="AB32" s="363"/>
      <c r="AC32" s="363"/>
      <c r="AD32" s="362" t="s">
        <v>3</v>
      </c>
      <c r="AE32" s="363" t="s">
        <v>3</v>
      </c>
      <c r="AF32" s="363" t="s">
        <v>3</v>
      </c>
      <c r="AG32" s="305" t="s">
        <v>4</v>
      </c>
      <c r="AH32" s="56">
        <f t="shared" si="10"/>
        <v>0</v>
      </c>
      <c r="AI32" s="57">
        <f>'Tabella-Z2'!O13</f>
        <v>2.5999999999999999E-2</v>
      </c>
      <c r="AJ32" s="305" t="s">
        <v>4</v>
      </c>
      <c r="AK32" s="56">
        <f t="shared" si="11"/>
        <v>0</v>
      </c>
      <c r="AL32" s="52">
        <f>'Tabella-Z2'!P13</f>
        <v>3.5999999999999997E-2</v>
      </c>
      <c r="AM32" s="4"/>
    </row>
    <row r="33" spans="1:40" ht="18" customHeight="1" outlineLevel="1" x14ac:dyDescent="0.2">
      <c r="A33" s="1"/>
      <c r="B33" s="531"/>
      <c r="C33" s="532"/>
      <c r="D33" s="504"/>
      <c r="E33" s="526"/>
      <c r="F33" s="211" t="s">
        <v>484</v>
      </c>
      <c r="G33" s="267">
        <v>15000000</v>
      </c>
      <c r="H33" s="431"/>
      <c r="I33" s="436" t="s">
        <v>3</v>
      </c>
      <c r="J33" s="309"/>
      <c r="K33" s="309"/>
      <c r="L33" s="308" t="s">
        <v>3</v>
      </c>
      <c r="M33" s="309"/>
      <c r="N33" s="309"/>
      <c r="O33" s="308" t="s">
        <v>3</v>
      </c>
      <c r="P33" s="309"/>
      <c r="Q33" s="309"/>
      <c r="R33" s="308"/>
      <c r="S33" s="309"/>
      <c r="T33" s="309"/>
      <c r="U33" s="308"/>
      <c r="V33" s="309"/>
      <c r="W33" s="309"/>
      <c r="X33" s="308" t="s">
        <v>3</v>
      </c>
      <c r="Y33" s="309"/>
      <c r="Z33" s="309"/>
      <c r="AA33" s="308" t="s">
        <v>3</v>
      </c>
      <c r="AB33" s="309"/>
      <c r="AC33" s="309"/>
      <c r="AD33" s="308" t="s">
        <v>3</v>
      </c>
      <c r="AE33" s="309" t="s">
        <v>3</v>
      </c>
      <c r="AF33" s="309" t="s">
        <v>3</v>
      </c>
      <c r="AG33" s="306"/>
      <c r="AH33" s="47">
        <f>IF(AND($H32="X",AG17&gt;G32),AI33,IF(AND(AG32="X",AG17&gt;G32),AI33,0))</f>
        <v>0</v>
      </c>
      <c r="AI33" s="58">
        <f>'Tabella-Z2'!O14</f>
        <v>1.6E-2</v>
      </c>
      <c r="AJ33" s="306"/>
      <c r="AK33" s="47">
        <f>IF(AND($H32="X",$AJ$17&gt;G32),AL33,IF(AND(AJ32="X",$AJ$17&gt;G32),AL33,0))</f>
        <v>0</v>
      </c>
      <c r="AL33" s="59">
        <f>'Tabella-Z2'!P14</f>
        <v>2.8000000000000001E-2</v>
      </c>
      <c r="AM33" s="4"/>
      <c r="AN33" s="15"/>
    </row>
    <row r="34" spans="1:40" ht="18" customHeight="1" outlineLevel="1" x14ac:dyDescent="0.2">
      <c r="A34" s="1"/>
      <c r="B34" s="531"/>
      <c r="C34" s="532"/>
      <c r="D34" s="505"/>
      <c r="E34" s="486"/>
      <c r="F34" s="211" t="s">
        <v>485</v>
      </c>
      <c r="G34" s="266"/>
      <c r="H34" s="649"/>
      <c r="I34" s="552" t="s">
        <v>3</v>
      </c>
      <c r="J34" s="517"/>
      <c r="K34" s="517"/>
      <c r="L34" s="516" t="s">
        <v>3</v>
      </c>
      <c r="M34" s="517"/>
      <c r="N34" s="517"/>
      <c r="O34" s="516" t="s">
        <v>3</v>
      </c>
      <c r="P34" s="517"/>
      <c r="Q34" s="517"/>
      <c r="R34" s="516"/>
      <c r="S34" s="517"/>
      <c r="T34" s="517"/>
      <c r="U34" s="516"/>
      <c r="V34" s="517"/>
      <c r="W34" s="517"/>
      <c r="X34" s="516" t="s">
        <v>3</v>
      </c>
      <c r="Y34" s="517"/>
      <c r="Z34" s="517"/>
      <c r="AA34" s="516" t="s">
        <v>3</v>
      </c>
      <c r="AB34" s="517"/>
      <c r="AC34" s="517"/>
      <c r="AD34" s="516" t="s">
        <v>3</v>
      </c>
      <c r="AE34" s="517" t="s">
        <v>3</v>
      </c>
      <c r="AF34" s="517" t="s">
        <v>3</v>
      </c>
      <c r="AG34" s="307"/>
      <c r="AH34" s="49">
        <f>IF(AND($H32="X",$AG$17&gt;G33),AI34,IF(AND(AG32="X",$AG$17&gt;G33),AI34,0))</f>
        <v>0</v>
      </c>
      <c r="AI34" s="50">
        <f>'Tabella-Z2'!O15</f>
        <v>0.01</v>
      </c>
      <c r="AJ34" s="307"/>
      <c r="AK34" s="49">
        <f>IF(AND($H32="X",$AJ$17&gt;G33),AL34,IF(AND(AJ32="X",$AJ$17&gt;G33),AL34,0))</f>
        <v>0</v>
      </c>
      <c r="AL34" s="55">
        <f>'Tabella-Z2'!P15</f>
        <v>0.02</v>
      </c>
      <c r="AM34" s="4"/>
    </row>
    <row r="35" spans="1:40" ht="18" customHeight="1" outlineLevel="1" x14ac:dyDescent="0.2">
      <c r="A35" s="1"/>
      <c r="B35" s="531"/>
      <c r="C35" s="532"/>
      <c r="D35" s="503" t="s">
        <v>493</v>
      </c>
      <c r="E35" s="456" t="s">
        <v>494</v>
      </c>
      <c r="F35" s="211" t="s">
        <v>483</v>
      </c>
      <c r="G35" s="267">
        <v>4000000</v>
      </c>
      <c r="H35" s="648"/>
      <c r="I35" s="524" t="s">
        <v>3</v>
      </c>
      <c r="J35" s="363"/>
      <c r="K35" s="363"/>
      <c r="L35" s="362" t="s">
        <v>3</v>
      </c>
      <c r="M35" s="363"/>
      <c r="N35" s="363"/>
      <c r="O35" s="362" t="s">
        <v>3</v>
      </c>
      <c r="P35" s="363"/>
      <c r="Q35" s="363"/>
      <c r="R35" s="362"/>
      <c r="S35" s="363"/>
      <c r="T35" s="363"/>
      <c r="U35" s="362"/>
      <c r="V35" s="363"/>
      <c r="W35" s="363"/>
      <c r="X35" s="362" t="s">
        <v>3</v>
      </c>
      <c r="Y35" s="363"/>
      <c r="Z35" s="363"/>
      <c r="AA35" s="362" t="s">
        <v>3</v>
      </c>
      <c r="AB35" s="363"/>
      <c r="AC35" s="363"/>
      <c r="AD35" s="362" t="s">
        <v>3</v>
      </c>
      <c r="AE35" s="363" t="s">
        <v>3</v>
      </c>
      <c r="AF35" s="363" t="s">
        <v>3</v>
      </c>
      <c r="AG35" s="305" t="s">
        <v>4</v>
      </c>
      <c r="AH35" s="56">
        <f t="shared" si="10"/>
        <v>0</v>
      </c>
      <c r="AI35" s="57">
        <f>'Tabella-Z2'!O16</f>
        <v>1.7999999999999999E-2</v>
      </c>
      <c r="AJ35" s="305"/>
      <c r="AK35" s="56">
        <f t="shared" si="11"/>
        <v>0</v>
      </c>
      <c r="AL35" s="52">
        <f>'Tabella-Z2'!P16</f>
        <v>1.7999999999999999E-2</v>
      </c>
      <c r="AM35" s="4"/>
    </row>
    <row r="36" spans="1:40" ht="18" customHeight="1" outlineLevel="1" x14ac:dyDescent="0.2">
      <c r="A36" s="1"/>
      <c r="B36" s="531"/>
      <c r="C36" s="532"/>
      <c r="D36" s="527"/>
      <c r="E36" s="526"/>
      <c r="F36" s="211" t="s">
        <v>484</v>
      </c>
      <c r="G36" s="267">
        <v>10000000</v>
      </c>
      <c r="H36" s="431"/>
      <c r="I36" s="436" t="s">
        <v>3</v>
      </c>
      <c r="J36" s="309"/>
      <c r="K36" s="309"/>
      <c r="L36" s="308" t="s">
        <v>3</v>
      </c>
      <c r="M36" s="309"/>
      <c r="N36" s="309"/>
      <c r="O36" s="308" t="s">
        <v>3</v>
      </c>
      <c r="P36" s="309"/>
      <c r="Q36" s="309"/>
      <c r="R36" s="308"/>
      <c r="S36" s="309"/>
      <c r="T36" s="309"/>
      <c r="U36" s="308"/>
      <c r="V36" s="309"/>
      <c r="W36" s="309"/>
      <c r="X36" s="308" t="s">
        <v>3</v>
      </c>
      <c r="Y36" s="309"/>
      <c r="Z36" s="309"/>
      <c r="AA36" s="308" t="s">
        <v>3</v>
      </c>
      <c r="AB36" s="309"/>
      <c r="AC36" s="309"/>
      <c r="AD36" s="308" t="s">
        <v>3</v>
      </c>
      <c r="AE36" s="309" t="s">
        <v>3</v>
      </c>
      <c r="AF36" s="309" t="s">
        <v>3</v>
      </c>
      <c r="AG36" s="306"/>
      <c r="AH36" s="47">
        <f>IF(AND($H35="X",$AG$17&gt;G35),AI36,IF(AND(AG35="X",$AG$17&gt;G35),AI36,0))</f>
        <v>0</v>
      </c>
      <c r="AI36" s="58">
        <f>'Tabella-Z2'!O17</f>
        <v>1.2E-2</v>
      </c>
      <c r="AJ36" s="306"/>
      <c r="AK36" s="47">
        <f>IF(AND($H35="X",$AJ$17&gt;G35),AL36,IF(AND(AJ35="X",$AJ$17&gt;G35),AL36,0))</f>
        <v>0</v>
      </c>
      <c r="AL36" s="59">
        <f>'Tabella-Z2'!P17</f>
        <v>1.2E-2</v>
      </c>
      <c r="AM36" s="4"/>
    </row>
    <row r="37" spans="1:40" ht="18" customHeight="1" outlineLevel="1" thickBot="1" x14ac:dyDescent="0.25">
      <c r="A37" s="1"/>
      <c r="B37" s="533"/>
      <c r="C37" s="534"/>
      <c r="D37" s="528"/>
      <c r="E37" s="486"/>
      <c r="F37" s="211" t="s">
        <v>485</v>
      </c>
      <c r="G37" s="266"/>
      <c r="H37" s="649"/>
      <c r="I37" s="525" t="s">
        <v>3</v>
      </c>
      <c r="J37" s="507"/>
      <c r="K37" s="507"/>
      <c r="L37" s="506" t="s">
        <v>3</v>
      </c>
      <c r="M37" s="507"/>
      <c r="N37" s="507"/>
      <c r="O37" s="506" t="s">
        <v>3</v>
      </c>
      <c r="P37" s="507"/>
      <c r="Q37" s="507"/>
      <c r="R37" s="506"/>
      <c r="S37" s="507"/>
      <c r="T37" s="507"/>
      <c r="U37" s="506"/>
      <c r="V37" s="507"/>
      <c r="W37" s="507"/>
      <c r="X37" s="506" t="s">
        <v>3</v>
      </c>
      <c r="Y37" s="507"/>
      <c r="Z37" s="507"/>
      <c r="AA37" s="506" t="s">
        <v>3</v>
      </c>
      <c r="AB37" s="507"/>
      <c r="AC37" s="507"/>
      <c r="AD37" s="506" t="s">
        <v>3</v>
      </c>
      <c r="AE37" s="507" t="s">
        <v>3</v>
      </c>
      <c r="AF37" s="507" t="s">
        <v>3</v>
      </c>
      <c r="AG37" s="307"/>
      <c r="AH37" s="49">
        <f>IF(AND($H35="X",$AG$17&gt;G36),AI37,IF(AND(AG35="X",$AG$17&gt;G36),AI37,0))</f>
        <v>0</v>
      </c>
      <c r="AI37" s="226">
        <f>'Tabella-Z2'!O18</f>
        <v>8.0000000000000002E-3</v>
      </c>
      <c r="AJ37" s="307"/>
      <c r="AK37" s="49">
        <f>IF(AND($H35="X",$AJ$17&gt;G36),AL37,IF(AND(AJ35="X",$AJ$17&gt;G36),AL37,0))</f>
        <v>0</v>
      </c>
      <c r="AL37" s="79">
        <f>'Tabella-Z2'!P18</f>
        <v>8.0000000000000002E-3</v>
      </c>
      <c r="AM37" s="4"/>
    </row>
    <row r="38" spans="1:40" ht="18" customHeight="1" outlineLevel="1" x14ac:dyDescent="0.2">
      <c r="A38" s="1"/>
      <c r="B38" s="549" t="s">
        <v>669</v>
      </c>
      <c r="C38" s="550"/>
      <c r="D38" s="550"/>
      <c r="E38" s="551"/>
      <c r="F38" s="442" t="s">
        <v>6</v>
      </c>
      <c r="G38" s="442"/>
      <c r="H38" s="63"/>
      <c r="I38" s="64"/>
      <c r="J38" s="65">
        <f>SUM(J23:J37)</f>
        <v>0</v>
      </c>
      <c r="K38" s="66">
        <f>J38</f>
        <v>0</v>
      </c>
      <c r="L38" s="64"/>
      <c r="M38" s="65">
        <f>SUM(M23:M37)</f>
        <v>0</v>
      </c>
      <c r="N38" s="66">
        <f>M38</f>
        <v>0</v>
      </c>
      <c r="O38" s="64"/>
      <c r="P38" s="65">
        <f>SUM(P23:P37)</f>
        <v>0</v>
      </c>
      <c r="Q38" s="66">
        <f>P38</f>
        <v>0</v>
      </c>
      <c r="R38" s="64"/>
      <c r="S38" s="65">
        <f>SUM(S23:S37)</f>
        <v>0</v>
      </c>
      <c r="T38" s="66">
        <f>S38</f>
        <v>0</v>
      </c>
      <c r="U38" s="64"/>
      <c r="V38" s="65">
        <f>SUM(V23:V37)</f>
        <v>0</v>
      </c>
      <c r="W38" s="66">
        <f>V38</f>
        <v>0</v>
      </c>
      <c r="X38" s="64"/>
      <c r="Y38" s="65">
        <f>SUM(Y23:Y37)</f>
        <v>0</v>
      </c>
      <c r="Z38" s="66">
        <f>Y38</f>
        <v>0</v>
      </c>
      <c r="AA38" s="64"/>
      <c r="AB38" s="65">
        <f>SUM(AB23:AB37)</f>
        <v>0</v>
      </c>
      <c r="AC38" s="66">
        <f>AB38</f>
        <v>0</v>
      </c>
      <c r="AD38" s="64"/>
      <c r="AE38" s="65">
        <f>SUM(AE23:AE37)</f>
        <v>0</v>
      </c>
      <c r="AF38" s="66">
        <f>AE38</f>
        <v>0</v>
      </c>
      <c r="AG38" s="64"/>
      <c r="AH38" s="65">
        <f>SUM(AH23:AH37)</f>
        <v>0</v>
      </c>
      <c r="AI38" s="274">
        <f>AH38</f>
        <v>0</v>
      </c>
      <c r="AJ38" s="64"/>
      <c r="AK38" s="65">
        <f>SUM(AK23:AK37)</f>
        <v>0</v>
      </c>
      <c r="AL38" s="275">
        <f>AK38</f>
        <v>0</v>
      </c>
      <c r="AM38" s="4"/>
    </row>
    <row r="39" spans="1:40" ht="33.75" customHeight="1" outlineLevel="1" x14ac:dyDescent="0.2">
      <c r="A39" s="1"/>
      <c r="B39" s="453" t="s">
        <v>14</v>
      </c>
      <c r="C39" s="454"/>
      <c r="D39" s="454"/>
      <c r="E39" s="455"/>
      <c r="F39" s="441" t="s">
        <v>7</v>
      </c>
      <c r="G39" s="441"/>
      <c r="H39" s="68"/>
      <c r="I39" s="302">
        <f>I17*I18*I20*K38</f>
        <v>0</v>
      </c>
      <c r="J39" s="303"/>
      <c r="K39" s="304"/>
      <c r="L39" s="302">
        <f>L17*L18*L20*N38</f>
        <v>0</v>
      </c>
      <c r="M39" s="303"/>
      <c r="N39" s="304"/>
      <c r="O39" s="302">
        <f>O17*O18*O20*Q38</f>
        <v>0</v>
      </c>
      <c r="P39" s="303"/>
      <c r="Q39" s="304"/>
      <c r="R39" s="302">
        <f>R17*R18*R20*T38</f>
        <v>0</v>
      </c>
      <c r="S39" s="303"/>
      <c r="T39" s="304"/>
      <c r="U39" s="302">
        <f>U17*U18*U20*W38</f>
        <v>0</v>
      </c>
      <c r="V39" s="303"/>
      <c r="W39" s="304"/>
      <c r="X39" s="302">
        <f>X17*X18*X20*Z38</f>
        <v>0</v>
      </c>
      <c r="Y39" s="303"/>
      <c r="Z39" s="304"/>
      <c r="AA39" s="302">
        <f>AA17*AA18*AA20*AC38</f>
        <v>0</v>
      </c>
      <c r="AB39" s="303"/>
      <c r="AC39" s="304"/>
      <c r="AD39" s="302">
        <f>AD17*AD18*AD20*AF38</f>
        <v>0</v>
      </c>
      <c r="AE39" s="303"/>
      <c r="AF39" s="304"/>
      <c r="AG39" s="302">
        <f>AG$18*AG$20*(AG$17*SUM(AH29:AH31)+(IF(AG$17&lt;=G32,AG$17*AH32,G32*AH32)+IF(AND(AG$17&gt;G32,AG$17&lt;=G33),(AG$17-G32)*AH33,(G33-G32)*AH33)+(AG$17-G33)*AH34)+(IF(AG$17&lt;=G35,AG$17*AH35,G35*AH35)+IF(AND(AG$17&gt;G35,AG$17&lt;=G36),(AG$17-G35)*AH36,(G36-G35)*AH36)+(AG$17-G36)*AH37))</f>
        <v>0</v>
      </c>
      <c r="AH39" s="303"/>
      <c r="AI39" s="304"/>
      <c r="AJ39" s="302">
        <f>AJ$18*AJ$20*(AJ$17*SUM(AK29:AK31)+(IF(AJ$17&lt;=G32,AJ$17*AK32,G32*AK32)+IF(AND(AJ$17&gt;G32,AJ$17&lt;=G33),(AJ$17-G32)*AK33,(G33-G32)*AK33)+(AJ$17-G33)*AK34)+(IF(AJ$17&lt;=G35,AJ$17*AK35,G35*AK35)+IF(AND(AJ$17&gt;G35,AJ$17&lt;=G36),(AJ$17-G35)*AK36,(G36-G35)*AK36)+(AJ$17-G36)*AK37))</f>
        <v>0</v>
      </c>
      <c r="AK39" s="303"/>
      <c r="AL39" s="304"/>
      <c r="AM39" s="7"/>
    </row>
    <row r="40" spans="1:40" ht="24" customHeight="1" outlineLevel="1" thickBot="1" x14ac:dyDescent="0.25">
      <c r="A40" s="1"/>
      <c r="B40" s="413" t="s">
        <v>679</v>
      </c>
      <c r="C40" s="414"/>
      <c r="D40" s="414"/>
      <c r="E40" s="414"/>
      <c r="F40" s="414"/>
      <c r="G40" s="415"/>
      <c r="H40" s="69"/>
      <c r="I40" s="320">
        <f>SUM(I39:AL39)</f>
        <v>0</v>
      </c>
      <c r="J40" s="321"/>
      <c r="K40" s="321"/>
      <c r="L40" s="321"/>
      <c r="M40" s="321"/>
      <c r="N40" s="321"/>
      <c r="O40" s="321"/>
      <c r="P40" s="321"/>
      <c r="Q40" s="321"/>
      <c r="R40" s="321"/>
      <c r="S40" s="321"/>
      <c r="T40" s="321"/>
      <c r="U40" s="321"/>
      <c r="V40" s="321"/>
      <c r="W40" s="321"/>
      <c r="X40" s="321"/>
      <c r="Y40" s="321"/>
      <c r="Z40" s="321"/>
      <c r="AA40" s="321"/>
      <c r="AB40" s="321"/>
      <c r="AC40" s="321"/>
      <c r="AD40" s="321"/>
      <c r="AE40" s="321"/>
      <c r="AF40" s="321"/>
      <c r="AG40" s="321"/>
      <c r="AH40" s="321"/>
      <c r="AI40" s="321"/>
      <c r="AJ40" s="321"/>
      <c r="AK40" s="322"/>
      <c r="AL40" s="323"/>
      <c r="AM40" s="7"/>
    </row>
    <row r="41" spans="1:40" ht="14.1" customHeight="1" outlineLevel="1" thickBot="1" x14ac:dyDescent="0.25">
      <c r="A41" s="1"/>
      <c r="B41" s="70"/>
      <c r="C41" s="71"/>
      <c r="D41" s="71"/>
      <c r="E41" s="71"/>
      <c r="F41" s="72"/>
      <c r="G41" s="73"/>
      <c r="H41" s="73"/>
      <c r="I41" s="74"/>
      <c r="J41" s="74"/>
      <c r="K41" s="74"/>
      <c r="L41" s="74"/>
      <c r="M41" s="74"/>
      <c r="N41" s="74"/>
      <c r="O41" s="74"/>
      <c r="P41" s="74"/>
      <c r="Q41" s="74"/>
      <c r="R41" s="74"/>
      <c r="S41" s="74"/>
      <c r="T41" s="74"/>
      <c r="U41" s="74"/>
      <c r="V41" s="74"/>
      <c r="W41" s="74"/>
      <c r="X41" s="74"/>
      <c r="Y41" s="74"/>
      <c r="Z41" s="74"/>
      <c r="AA41" s="74"/>
      <c r="AB41" s="74"/>
      <c r="AC41" s="74"/>
      <c r="AD41" s="74"/>
      <c r="AE41" s="74"/>
      <c r="AF41" s="74"/>
      <c r="AG41" s="74"/>
      <c r="AH41" s="74"/>
      <c r="AI41" s="74"/>
      <c r="AJ41" s="74"/>
      <c r="AK41" s="74"/>
      <c r="AL41" s="74"/>
      <c r="AM41" s="4"/>
    </row>
    <row r="42" spans="1:40" ht="18" customHeight="1" outlineLevel="1" thickBot="1" x14ac:dyDescent="0.25">
      <c r="A42" s="1"/>
      <c r="B42" s="324" t="str">
        <f>B43</f>
        <v>ATTIVITA’ PROPEDEUTICHE ALLA PROGETTAZIONE</v>
      </c>
      <c r="C42" s="325"/>
      <c r="D42" s="325"/>
      <c r="E42" s="325"/>
      <c r="F42" s="325"/>
      <c r="G42" s="325"/>
      <c r="H42" s="325"/>
      <c r="I42" s="325"/>
      <c r="J42" s="325"/>
      <c r="K42" s="325"/>
      <c r="L42" s="325"/>
      <c r="M42" s="325"/>
      <c r="N42" s="325"/>
      <c r="O42" s="325"/>
      <c r="P42" s="325"/>
      <c r="Q42" s="325"/>
      <c r="R42" s="325"/>
      <c r="S42" s="325"/>
      <c r="T42" s="325"/>
      <c r="U42" s="325"/>
      <c r="V42" s="325"/>
      <c r="W42" s="325"/>
      <c r="X42" s="325"/>
      <c r="Y42" s="325"/>
      <c r="Z42" s="325"/>
      <c r="AA42" s="325"/>
      <c r="AB42" s="325"/>
      <c r="AC42" s="325"/>
      <c r="AD42" s="325"/>
      <c r="AE42" s="325"/>
      <c r="AF42" s="325"/>
      <c r="AG42" s="325"/>
      <c r="AH42" s="325"/>
      <c r="AI42" s="325"/>
      <c r="AJ42" s="325"/>
      <c r="AK42" s="326"/>
      <c r="AL42" s="327"/>
      <c r="AM42" s="4"/>
    </row>
    <row r="43" spans="1:40" ht="18" customHeight="1" outlineLevel="1" x14ac:dyDescent="0.2">
      <c r="A43" s="1"/>
      <c r="B43" s="443" t="s">
        <v>517</v>
      </c>
      <c r="C43" s="586" t="s">
        <v>334</v>
      </c>
      <c r="D43" s="227" t="s">
        <v>497</v>
      </c>
      <c r="E43" s="331" t="s">
        <v>498</v>
      </c>
      <c r="F43" s="332"/>
      <c r="G43" s="333"/>
      <c r="H43" s="43"/>
      <c r="I43" s="230"/>
      <c r="J43" s="231">
        <f t="shared" ref="J43" si="12">IF($H43="X",K43,IF(I43="X",K43,0))</f>
        <v>0</v>
      </c>
      <c r="K43" s="232">
        <f>'Tabella-Z2'!G19</f>
        <v>4.4999999999999998E-2</v>
      </c>
      <c r="L43" s="230"/>
      <c r="M43" s="231">
        <f t="shared" ref="M43" si="13">IF($H43="X",N43,IF(L43="X",N43,0))</f>
        <v>0</v>
      </c>
      <c r="N43" s="232">
        <f>'Tabella-Z2'!H19</f>
        <v>4.4999999999999998E-2</v>
      </c>
      <c r="O43" s="230"/>
      <c r="P43" s="231">
        <f t="shared" ref="P43" si="14">IF($H43="X",Q43,IF(O43="X",Q43,0))</f>
        <v>0</v>
      </c>
      <c r="Q43" s="232">
        <f>'Tabella-Z2'!J19</f>
        <v>4.4999999999999998E-2</v>
      </c>
      <c r="R43" s="230"/>
      <c r="S43" s="231">
        <f t="shared" ref="S43" si="15">IF($H43="X",T43,IF(R43="X",T43,0))</f>
        <v>0</v>
      </c>
      <c r="T43" s="232">
        <f>'Tabella-Z2'!J19</f>
        <v>4.4999999999999998E-2</v>
      </c>
      <c r="U43" s="230"/>
      <c r="V43" s="231">
        <f t="shared" ref="V43:V48" si="16">IF($H43="X",W43,IF(U43="X",W43,0))</f>
        <v>0</v>
      </c>
      <c r="W43" s="232">
        <f>'Tabella-Z2'!J19</f>
        <v>4.4999999999999998E-2</v>
      </c>
      <c r="X43" s="230"/>
      <c r="Y43" s="231">
        <f t="shared" ref="Y43" si="17">IF($H43="X",Z43,IF(X43="X",Z43,0))</f>
        <v>0</v>
      </c>
      <c r="Z43" s="232">
        <f>'Tabella-Z2'!L19</f>
        <v>0.04</v>
      </c>
      <c r="AA43" s="230"/>
      <c r="AB43" s="231">
        <f t="shared" ref="AB43" si="18">IF($H43="X",AC43,IF(AA43="X",AC43,0))</f>
        <v>0</v>
      </c>
      <c r="AC43" s="232">
        <f>'Tabella-Z2'!M19</f>
        <v>3.5000000000000003E-2</v>
      </c>
      <c r="AD43" s="230"/>
      <c r="AE43" s="231">
        <f t="shared" ref="AE43" si="19">IF($H43="X",AF43,IF(AD43="X",AF43,0))</f>
        <v>0</v>
      </c>
      <c r="AF43" s="232">
        <f>'Tabella-Z2'!N19</f>
        <v>0.05</v>
      </c>
      <c r="AG43" s="230"/>
      <c r="AH43" s="231">
        <f t="shared" si="10"/>
        <v>0</v>
      </c>
      <c r="AI43" s="232">
        <f>'Tabella-Z2'!O19</f>
        <v>0.04</v>
      </c>
      <c r="AJ43" s="521" t="s">
        <v>3</v>
      </c>
      <c r="AK43" s="522"/>
      <c r="AL43" s="523"/>
      <c r="AM43" s="4"/>
    </row>
    <row r="44" spans="1:40" ht="18" customHeight="1" outlineLevel="1" x14ac:dyDescent="0.2">
      <c r="A44" s="1"/>
      <c r="B44" s="581"/>
      <c r="C44" s="587"/>
      <c r="D44" s="213" t="s">
        <v>499</v>
      </c>
      <c r="E44" s="334" t="s">
        <v>500</v>
      </c>
      <c r="F44" s="335"/>
      <c r="G44" s="336"/>
      <c r="H44" s="45"/>
      <c r="I44" s="233"/>
      <c r="J44" s="234">
        <f t="shared" ref="J44:J48" si="20">IF($H44="X",K44,IF(I44="X",K44,0))</f>
        <v>0</v>
      </c>
      <c r="K44" s="235">
        <f>'Tabella-Z2'!G20</f>
        <v>0.09</v>
      </c>
      <c r="L44" s="233"/>
      <c r="M44" s="234">
        <f t="shared" ref="M44:M48" si="21">IF($H44="X",N44,IF(L44="X",N44,0))</f>
        <v>0</v>
      </c>
      <c r="N44" s="235">
        <f>'Tabella-Z2'!H20</f>
        <v>0.09</v>
      </c>
      <c r="O44" s="233"/>
      <c r="P44" s="234">
        <f t="shared" ref="P44:P48" si="22">IF($H44="X",Q44,IF(O44="X",Q44,0))</f>
        <v>0</v>
      </c>
      <c r="Q44" s="235">
        <f>'Tabella-Z2'!J20</f>
        <v>0.09</v>
      </c>
      <c r="R44" s="233"/>
      <c r="S44" s="234">
        <f t="shared" ref="S44:S48" si="23">IF($H44="X",T44,IF(R44="X",T44,0))</f>
        <v>0</v>
      </c>
      <c r="T44" s="235">
        <f>'Tabella-Z2'!J20</f>
        <v>0.09</v>
      </c>
      <c r="U44" s="233"/>
      <c r="V44" s="234">
        <f t="shared" si="16"/>
        <v>0</v>
      </c>
      <c r="W44" s="235">
        <f>'Tabella-Z2'!J20</f>
        <v>0.09</v>
      </c>
      <c r="X44" s="233"/>
      <c r="Y44" s="234">
        <f t="shared" ref="Y44:Y48" si="24">IF($H44="X",Z44,IF(X44="X",Z44,0))</f>
        <v>0</v>
      </c>
      <c r="Z44" s="235">
        <f>'Tabella-Z2'!L20</f>
        <v>0.08</v>
      </c>
      <c r="AA44" s="233"/>
      <c r="AB44" s="234">
        <f t="shared" ref="AB44:AB48" si="25">IF($H44="X",AC44,IF(AA44="X",AC44,0))</f>
        <v>0</v>
      </c>
      <c r="AC44" s="235">
        <f>'Tabella-Z2'!M20</f>
        <v>7.0000000000000007E-2</v>
      </c>
      <c r="AD44" s="233"/>
      <c r="AE44" s="234">
        <f t="shared" ref="AE44:AE48" si="26">IF($H44="X",AF44,IF(AD44="X",AF44,0))</f>
        <v>0</v>
      </c>
      <c r="AF44" s="235">
        <f>'Tabella-Z2'!N20</f>
        <v>0.1</v>
      </c>
      <c r="AG44" s="233"/>
      <c r="AH44" s="234">
        <f t="shared" ref="AH44:AH48" si="27">IF($H44="X",AI44,IF(AG44="X",AI44,0))</f>
        <v>0</v>
      </c>
      <c r="AI44" s="235">
        <f>'Tabella-Z2'!O20</f>
        <v>0.08</v>
      </c>
      <c r="AJ44" s="572" t="s">
        <v>3</v>
      </c>
      <c r="AK44" s="573"/>
      <c r="AL44" s="574"/>
      <c r="AM44" s="4"/>
    </row>
    <row r="45" spans="1:40" ht="18" customHeight="1" outlineLevel="1" x14ac:dyDescent="0.2">
      <c r="A45" s="1"/>
      <c r="B45" s="581"/>
      <c r="C45" s="588"/>
      <c r="D45" s="213" t="s">
        <v>501</v>
      </c>
      <c r="E45" s="334" t="s">
        <v>502</v>
      </c>
      <c r="F45" s="335"/>
      <c r="G45" s="336"/>
      <c r="H45" s="48"/>
      <c r="I45" s="236"/>
      <c r="J45" s="237">
        <f t="shared" si="20"/>
        <v>0</v>
      </c>
      <c r="K45" s="238">
        <f>'Tabella-Z2'!G21</f>
        <v>0.02</v>
      </c>
      <c r="L45" s="236"/>
      <c r="M45" s="237">
        <f t="shared" si="21"/>
        <v>0</v>
      </c>
      <c r="N45" s="238">
        <f>'Tabella-Z2'!H21</f>
        <v>0.02</v>
      </c>
      <c r="O45" s="236"/>
      <c r="P45" s="237">
        <f t="shared" si="22"/>
        <v>0</v>
      </c>
      <c r="Q45" s="238">
        <f>'Tabella-Z2'!J21</f>
        <v>0.02</v>
      </c>
      <c r="R45" s="236"/>
      <c r="S45" s="237">
        <f t="shared" si="23"/>
        <v>0</v>
      </c>
      <c r="T45" s="238">
        <f>'Tabella-Z2'!J21</f>
        <v>0.02</v>
      </c>
      <c r="U45" s="236"/>
      <c r="V45" s="237">
        <f t="shared" si="16"/>
        <v>0</v>
      </c>
      <c r="W45" s="238">
        <f>'Tabella-Z2'!J21</f>
        <v>0.02</v>
      </c>
      <c r="X45" s="236"/>
      <c r="Y45" s="237">
        <f t="shared" si="24"/>
        <v>0</v>
      </c>
      <c r="Z45" s="238">
        <f>'Tabella-Z2'!L21</f>
        <v>0.02</v>
      </c>
      <c r="AA45" s="236"/>
      <c r="AB45" s="237">
        <f t="shared" si="25"/>
        <v>0</v>
      </c>
      <c r="AC45" s="238">
        <f>'Tabella-Z2'!M21</f>
        <v>0.02</v>
      </c>
      <c r="AD45" s="236"/>
      <c r="AE45" s="237">
        <f t="shared" si="26"/>
        <v>0</v>
      </c>
      <c r="AF45" s="238">
        <f>'Tabella-Z2'!N21</f>
        <v>0.02</v>
      </c>
      <c r="AG45" s="236"/>
      <c r="AH45" s="237">
        <f t="shared" si="27"/>
        <v>0</v>
      </c>
      <c r="AI45" s="238">
        <f>'Tabella-Z2'!O21</f>
        <v>0.02</v>
      </c>
      <c r="AJ45" s="575" t="s">
        <v>3</v>
      </c>
      <c r="AK45" s="576"/>
      <c r="AL45" s="577"/>
      <c r="AM45" s="4"/>
    </row>
    <row r="46" spans="1:40" ht="18" customHeight="1" outlineLevel="1" x14ac:dyDescent="0.2">
      <c r="A46" s="1"/>
      <c r="B46" s="581"/>
      <c r="C46" s="583" t="s">
        <v>267</v>
      </c>
      <c r="D46" s="213" t="s">
        <v>503</v>
      </c>
      <c r="E46" s="334" t="s">
        <v>504</v>
      </c>
      <c r="F46" s="335"/>
      <c r="G46" s="336"/>
      <c r="H46" s="222"/>
      <c r="I46" s="239"/>
      <c r="J46" s="240">
        <f t="shared" si="20"/>
        <v>0</v>
      </c>
      <c r="K46" s="241">
        <f>'Tabella-Z2'!G22</f>
        <v>0.04</v>
      </c>
      <c r="L46" s="239"/>
      <c r="M46" s="240">
        <f t="shared" si="21"/>
        <v>0</v>
      </c>
      <c r="N46" s="241">
        <f>'Tabella-Z2'!H22</f>
        <v>0.04</v>
      </c>
      <c r="O46" s="239"/>
      <c r="P46" s="240">
        <f t="shared" si="22"/>
        <v>0</v>
      </c>
      <c r="Q46" s="241">
        <f>'Tabella-Z2'!J22</f>
        <v>0.04</v>
      </c>
      <c r="R46" s="239"/>
      <c r="S46" s="240">
        <f t="shared" si="23"/>
        <v>0</v>
      </c>
      <c r="T46" s="241">
        <f>'Tabella-Z2'!J22</f>
        <v>0.04</v>
      </c>
      <c r="U46" s="239"/>
      <c r="V46" s="240">
        <f t="shared" si="16"/>
        <v>0</v>
      </c>
      <c r="W46" s="241">
        <f>'Tabella-Z2'!J22</f>
        <v>0.04</v>
      </c>
      <c r="X46" s="239"/>
      <c r="Y46" s="240">
        <f t="shared" si="24"/>
        <v>0</v>
      </c>
      <c r="Z46" s="241">
        <f>'Tabella-Z2'!L22</f>
        <v>0.04</v>
      </c>
      <c r="AA46" s="239"/>
      <c r="AB46" s="240">
        <f t="shared" si="25"/>
        <v>0</v>
      </c>
      <c r="AC46" s="241">
        <f>'Tabella-Z2'!M22</f>
        <v>0.04</v>
      </c>
      <c r="AD46" s="239"/>
      <c r="AE46" s="240">
        <f t="shared" si="26"/>
        <v>0</v>
      </c>
      <c r="AF46" s="241">
        <f>'Tabella-Z2'!N22</f>
        <v>0.04</v>
      </c>
      <c r="AG46" s="239"/>
      <c r="AH46" s="240">
        <f t="shared" si="27"/>
        <v>0</v>
      </c>
      <c r="AI46" s="241">
        <f>'Tabella-Z2'!O22</f>
        <v>0.04</v>
      </c>
      <c r="AJ46" s="578" t="s">
        <v>3</v>
      </c>
      <c r="AK46" s="579"/>
      <c r="AL46" s="580"/>
      <c r="AM46" s="4"/>
    </row>
    <row r="47" spans="1:40" ht="24.95" customHeight="1" outlineLevel="1" x14ac:dyDescent="0.2">
      <c r="A47" s="1"/>
      <c r="B47" s="581"/>
      <c r="C47" s="584"/>
      <c r="D47" s="213" t="s">
        <v>505</v>
      </c>
      <c r="E47" s="334" t="s">
        <v>506</v>
      </c>
      <c r="F47" s="335"/>
      <c r="G47" s="336"/>
      <c r="H47" s="223"/>
      <c r="I47" s="233"/>
      <c r="J47" s="234">
        <f t="shared" si="20"/>
        <v>0</v>
      </c>
      <c r="K47" s="235">
        <f>'Tabella-Z2'!G23</f>
        <v>0.08</v>
      </c>
      <c r="L47" s="233"/>
      <c r="M47" s="234">
        <f t="shared" si="21"/>
        <v>0</v>
      </c>
      <c r="N47" s="235">
        <f>'Tabella-Z2'!H23</f>
        <v>0.08</v>
      </c>
      <c r="O47" s="233"/>
      <c r="P47" s="234">
        <f t="shared" si="22"/>
        <v>0</v>
      </c>
      <c r="Q47" s="235">
        <f>'Tabella-Z2'!J23</f>
        <v>0.08</v>
      </c>
      <c r="R47" s="233"/>
      <c r="S47" s="234">
        <f t="shared" si="23"/>
        <v>0</v>
      </c>
      <c r="T47" s="235">
        <f>'Tabella-Z2'!J23</f>
        <v>0.08</v>
      </c>
      <c r="U47" s="233"/>
      <c r="V47" s="234">
        <f t="shared" si="16"/>
        <v>0</v>
      </c>
      <c r="W47" s="235">
        <f>'Tabella-Z2'!J23</f>
        <v>0.08</v>
      </c>
      <c r="X47" s="233"/>
      <c r="Y47" s="234">
        <f t="shared" si="24"/>
        <v>0</v>
      </c>
      <c r="Z47" s="235">
        <f>'Tabella-Z2'!L23</f>
        <v>0.08</v>
      </c>
      <c r="AA47" s="233"/>
      <c r="AB47" s="234">
        <f t="shared" si="25"/>
        <v>0</v>
      </c>
      <c r="AC47" s="235">
        <f>'Tabella-Z2'!M23</f>
        <v>0.08</v>
      </c>
      <c r="AD47" s="233"/>
      <c r="AE47" s="234">
        <f t="shared" si="26"/>
        <v>0</v>
      </c>
      <c r="AF47" s="235">
        <f>'Tabella-Z2'!N23</f>
        <v>0.08</v>
      </c>
      <c r="AG47" s="233"/>
      <c r="AH47" s="234">
        <f t="shared" si="27"/>
        <v>0</v>
      </c>
      <c r="AI47" s="235">
        <f>'Tabella-Z2'!O23</f>
        <v>0.09</v>
      </c>
      <c r="AJ47" s="572" t="s">
        <v>3</v>
      </c>
      <c r="AK47" s="573"/>
      <c r="AL47" s="574"/>
      <c r="AM47" s="4"/>
    </row>
    <row r="48" spans="1:40" ht="24.95" customHeight="1" outlineLevel="1" x14ac:dyDescent="0.2">
      <c r="A48" s="1"/>
      <c r="B48" s="581"/>
      <c r="C48" s="585"/>
      <c r="D48" s="213" t="s">
        <v>507</v>
      </c>
      <c r="E48" s="334" t="s">
        <v>508</v>
      </c>
      <c r="F48" s="335"/>
      <c r="G48" s="336"/>
      <c r="H48" s="224"/>
      <c r="I48" s="236"/>
      <c r="J48" s="237">
        <f t="shared" si="20"/>
        <v>0</v>
      </c>
      <c r="K48" s="238">
        <f>'Tabella-Z2'!G24</f>
        <v>0.16</v>
      </c>
      <c r="L48" s="236"/>
      <c r="M48" s="237">
        <f t="shared" si="21"/>
        <v>0</v>
      </c>
      <c r="N48" s="238">
        <f>'Tabella-Z2'!H24</f>
        <v>0.16</v>
      </c>
      <c r="O48" s="236"/>
      <c r="P48" s="237">
        <f t="shared" si="22"/>
        <v>0</v>
      </c>
      <c r="Q48" s="238">
        <f>'Tabella-Z2'!J24</f>
        <v>0.16</v>
      </c>
      <c r="R48" s="236"/>
      <c r="S48" s="237">
        <f t="shared" si="23"/>
        <v>0</v>
      </c>
      <c r="T48" s="238">
        <f>'Tabella-Z2'!J24</f>
        <v>0.16</v>
      </c>
      <c r="U48" s="236"/>
      <c r="V48" s="237">
        <f t="shared" si="16"/>
        <v>0</v>
      </c>
      <c r="W48" s="238">
        <f>'Tabella-Z2'!J24</f>
        <v>0.16</v>
      </c>
      <c r="X48" s="236"/>
      <c r="Y48" s="237">
        <f t="shared" si="24"/>
        <v>0</v>
      </c>
      <c r="Z48" s="238">
        <f>'Tabella-Z2'!L24</f>
        <v>0.16</v>
      </c>
      <c r="AA48" s="236"/>
      <c r="AB48" s="237">
        <f t="shared" si="25"/>
        <v>0</v>
      </c>
      <c r="AC48" s="238">
        <f>'Tabella-Z2'!M24</f>
        <v>0.16</v>
      </c>
      <c r="AD48" s="236"/>
      <c r="AE48" s="237">
        <f t="shared" si="26"/>
        <v>0</v>
      </c>
      <c r="AF48" s="238">
        <f>'Tabella-Z2'!N24</f>
        <v>0.16</v>
      </c>
      <c r="AG48" s="236"/>
      <c r="AH48" s="237">
        <f t="shared" si="27"/>
        <v>0</v>
      </c>
      <c r="AI48" s="238">
        <f>'Tabella-Z2'!O24</f>
        <v>0.16</v>
      </c>
      <c r="AJ48" s="575" t="s">
        <v>3</v>
      </c>
      <c r="AK48" s="576"/>
      <c r="AL48" s="577"/>
      <c r="AM48" s="4"/>
    </row>
    <row r="49" spans="1:39" ht="24.95" customHeight="1" outlineLevel="1" x14ac:dyDescent="0.2">
      <c r="A49" s="1"/>
      <c r="B49" s="581"/>
      <c r="C49" s="583" t="s">
        <v>274</v>
      </c>
      <c r="D49" s="213" t="s">
        <v>509</v>
      </c>
      <c r="E49" s="334" t="s">
        <v>510</v>
      </c>
      <c r="F49" s="335"/>
      <c r="G49" s="336"/>
      <c r="H49" s="222"/>
      <c r="I49" s="508" t="s">
        <v>3</v>
      </c>
      <c r="J49" s="509"/>
      <c r="K49" s="509"/>
      <c r="L49" s="510" t="s">
        <v>3</v>
      </c>
      <c r="M49" s="509"/>
      <c r="N49" s="509"/>
      <c r="O49" s="510" t="s">
        <v>3</v>
      </c>
      <c r="P49" s="509"/>
      <c r="Q49" s="509"/>
      <c r="R49" s="510"/>
      <c r="S49" s="509"/>
      <c r="T49" s="509"/>
      <c r="U49" s="510"/>
      <c r="V49" s="509"/>
      <c r="W49" s="509"/>
      <c r="X49" s="510" t="s">
        <v>3</v>
      </c>
      <c r="Y49" s="509"/>
      <c r="Z49" s="509"/>
      <c r="AA49" s="510" t="s">
        <v>3</v>
      </c>
      <c r="AB49" s="509"/>
      <c r="AC49" s="509"/>
      <c r="AD49" s="510" t="s">
        <v>3</v>
      </c>
      <c r="AE49" s="509" t="s">
        <v>3</v>
      </c>
      <c r="AF49" s="509" t="s">
        <v>3</v>
      </c>
      <c r="AG49" s="248"/>
      <c r="AH49" s="249">
        <f t="shared" ref="AH49:AH52" si="28">IF($H49="X",AI49,IF(AG49="X",AI49,0))</f>
        <v>0</v>
      </c>
      <c r="AI49" s="250">
        <f>'Tabella-Z2'!O25</f>
        <v>0.02</v>
      </c>
      <c r="AJ49" s="248"/>
      <c r="AK49" s="249">
        <f t="shared" ref="AK49:AK52" si="29">IF($H49="X",AL49,IF(AJ49="X",AL49,0))</f>
        <v>0</v>
      </c>
      <c r="AL49" s="251">
        <f>'Tabella-Z2'!P25</f>
        <v>2.9999999999999997E-4</v>
      </c>
      <c r="AM49" s="4"/>
    </row>
    <row r="50" spans="1:39" ht="24.95" customHeight="1" outlineLevel="1" x14ac:dyDescent="0.2">
      <c r="A50" s="1"/>
      <c r="B50" s="581"/>
      <c r="C50" s="584"/>
      <c r="D50" s="213" t="s">
        <v>511</v>
      </c>
      <c r="E50" s="334" t="s">
        <v>512</v>
      </c>
      <c r="F50" s="335"/>
      <c r="G50" s="336"/>
      <c r="H50" s="223"/>
      <c r="I50" s="519" t="s">
        <v>3</v>
      </c>
      <c r="J50" s="520"/>
      <c r="K50" s="520"/>
      <c r="L50" s="589" t="s">
        <v>3</v>
      </c>
      <c r="M50" s="520"/>
      <c r="N50" s="520"/>
      <c r="O50" s="589" t="s">
        <v>3</v>
      </c>
      <c r="P50" s="520"/>
      <c r="Q50" s="520"/>
      <c r="R50" s="589"/>
      <c r="S50" s="520"/>
      <c r="T50" s="520"/>
      <c r="U50" s="589"/>
      <c r="V50" s="520"/>
      <c r="W50" s="520"/>
      <c r="X50" s="589" t="s">
        <v>3</v>
      </c>
      <c r="Y50" s="520"/>
      <c r="Z50" s="520"/>
      <c r="AA50" s="589" t="s">
        <v>3</v>
      </c>
      <c r="AB50" s="520"/>
      <c r="AC50" s="520"/>
      <c r="AD50" s="589" t="s">
        <v>3</v>
      </c>
      <c r="AE50" s="520" t="s">
        <v>3</v>
      </c>
      <c r="AF50" s="520" t="s">
        <v>3</v>
      </c>
      <c r="AG50" s="233"/>
      <c r="AH50" s="234">
        <f t="shared" si="28"/>
        <v>0</v>
      </c>
      <c r="AI50" s="235">
        <f>'Tabella-Z2'!O26</f>
        <v>1.4999999999999999E-2</v>
      </c>
      <c r="AJ50" s="233"/>
      <c r="AK50" s="234">
        <f t="shared" si="29"/>
        <v>0</v>
      </c>
      <c r="AL50" s="254">
        <f>'Tabella-Z2'!P26</f>
        <v>2.5000000000000001E-4</v>
      </c>
      <c r="AM50" s="4"/>
    </row>
    <row r="51" spans="1:39" ht="24.95" customHeight="1" outlineLevel="1" x14ac:dyDescent="0.2">
      <c r="A51" s="1"/>
      <c r="B51" s="581"/>
      <c r="C51" s="585"/>
      <c r="D51" s="213" t="s">
        <v>513</v>
      </c>
      <c r="E51" s="334" t="s">
        <v>514</v>
      </c>
      <c r="F51" s="335"/>
      <c r="G51" s="336"/>
      <c r="H51" s="224"/>
      <c r="I51" s="560" t="s">
        <v>3</v>
      </c>
      <c r="J51" s="559"/>
      <c r="K51" s="559"/>
      <c r="L51" s="558" t="s">
        <v>3</v>
      </c>
      <c r="M51" s="559"/>
      <c r="N51" s="559"/>
      <c r="O51" s="558" t="s">
        <v>3</v>
      </c>
      <c r="P51" s="559"/>
      <c r="Q51" s="559"/>
      <c r="R51" s="558"/>
      <c r="S51" s="559"/>
      <c r="T51" s="559"/>
      <c r="U51" s="558"/>
      <c r="V51" s="559"/>
      <c r="W51" s="559"/>
      <c r="X51" s="558" t="s">
        <v>3</v>
      </c>
      <c r="Y51" s="559"/>
      <c r="Z51" s="559"/>
      <c r="AA51" s="558" t="s">
        <v>3</v>
      </c>
      <c r="AB51" s="559"/>
      <c r="AC51" s="559"/>
      <c r="AD51" s="558" t="s">
        <v>3</v>
      </c>
      <c r="AE51" s="559" t="s">
        <v>3</v>
      </c>
      <c r="AF51" s="559" t="s">
        <v>3</v>
      </c>
      <c r="AG51" s="236"/>
      <c r="AH51" s="237">
        <f t="shared" si="28"/>
        <v>0</v>
      </c>
      <c r="AI51" s="238">
        <f>'Tabella-Z2'!O27</f>
        <v>2.5000000000000001E-2</v>
      </c>
      <c r="AJ51" s="236"/>
      <c r="AK51" s="237">
        <f t="shared" si="29"/>
        <v>0</v>
      </c>
      <c r="AL51" s="252">
        <f>'Tabella-Z2'!P27</f>
        <v>0.03</v>
      </c>
      <c r="AM51" s="4"/>
    </row>
    <row r="52" spans="1:39" ht="24" customHeight="1" outlineLevel="1" thickBot="1" x14ac:dyDescent="0.25">
      <c r="A52" s="1"/>
      <c r="B52" s="582"/>
      <c r="C52" s="228" t="s">
        <v>335</v>
      </c>
      <c r="D52" s="229" t="s">
        <v>515</v>
      </c>
      <c r="E52" s="555" t="s">
        <v>516</v>
      </c>
      <c r="F52" s="556"/>
      <c r="G52" s="557"/>
      <c r="H52" s="242"/>
      <c r="I52" s="561" t="s">
        <v>3</v>
      </c>
      <c r="J52" s="301"/>
      <c r="K52" s="301"/>
      <c r="L52" s="300" t="s">
        <v>3</v>
      </c>
      <c r="M52" s="301"/>
      <c r="N52" s="301"/>
      <c r="O52" s="300" t="s">
        <v>3</v>
      </c>
      <c r="P52" s="301"/>
      <c r="Q52" s="301"/>
      <c r="R52" s="300"/>
      <c r="S52" s="301"/>
      <c r="T52" s="301"/>
      <c r="U52" s="300"/>
      <c r="V52" s="301"/>
      <c r="W52" s="301"/>
      <c r="X52" s="300" t="s">
        <v>3</v>
      </c>
      <c r="Y52" s="301"/>
      <c r="Z52" s="301"/>
      <c r="AA52" s="300" t="s">
        <v>3</v>
      </c>
      <c r="AB52" s="301"/>
      <c r="AC52" s="301"/>
      <c r="AD52" s="300" t="s">
        <v>3</v>
      </c>
      <c r="AE52" s="301" t="s">
        <v>3</v>
      </c>
      <c r="AF52" s="301" t="s">
        <v>3</v>
      </c>
      <c r="AG52" s="243"/>
      <c r="AH52" s="244">
        <f t="shared" si="28"/>
        <v>0</v>
      </c>
      <c r="AI52" s="245">
        <f>'Tabella-Z2'!O28</f>
        <v>5.0000000000000001E-3</v>
      </c>
      <c r="AJ52" s="246"/>
      <c r="AK52" s="247">
        <f t="shared" si="29"/>
        <v>0</v>
      </c>
      <c r="AL52" s="253">
        <f>'Tabella-Z2'!P28</f>
        <v>1.5E-3</v>
      </c>
      <c r="AM52" s="4"/>
    </row>
    <row r="53" spans="1:39" ht="18" customHeight="1" outlineLevel="1" x14ac:dyDescent="0.2">
      <c r="A53" s="1"/>
      <c r="B53" s="549" t="s">
        <v>672</v>
      </c>
      <c r="C53" s="550"/>
      <c r="D53" s="550"/>
      <c r="E53" s="551"/>
      <c r="F53" s="442" t="s">
        <v>6</v>
      </c>
      <c r="G53" s="442"/>
      <c r="H53" s="63"/>
      <c r="I53" s="64"/>
      <c r="J53" s="65">
        <f>SUM(J43:J52)</f>
        <v>0</v>
      </c>
      <c r="K53" s="66">
        <f>J53</f>
        <v>0</v>
      </c>
      <c r="L53" s="64"/>
      <c r="M53" s="65">
        <f>SUM(M43:M52)</f>
        <v>0</v>
      </c>
      <c r="N53" s="66">
        <f>M53</f>
        <v>0</v>
      </c>
      <c r="O53" s="64"/>
      <c r="P53" s="65">
        <f>SUM(P43:P52)</f>
        <v>0</v>
      </c>
      <c r="Q53" s="66">
        <f>P53</f>
        <v>0</v>
      </c>
      <c r="R53" s="64"/>
      <c r="S53" s="65">
        <f>SUM(S43:S52)</f>
        <v>0</v>
      </c>
      <c r="T53" s="66">
        <f>S53</f>
        <v>0</v>
      </c>
      <c r="U53" s="64"/>
      <c r="V53" s="65">
        <f>SUM(V43:V52)</f>
        <v>0</v>
      </c>
      <c r="W53" s="66">
        <f>V53</f>
        <v>0</v>
      </c>
      <c r="X53" s="64"/>
      <c r="Y53" s="65">
        <f>SUM(Y43:Y52)</f>
        <v>0</v>
      </c>
      <c r="Z53" s="66">
        <f>Y53</f>
        <v>0</v>
      </c>
      <c r="AA53" s="64"/>
      <c r="AB53" s="65">
        <f>SUM(AB43:AB52)</f>
        <v>0</v>
      </c>
      <c r="AC53" s="66">
        <f>AB53</f>
        <v>0</v>
      </c>
      <c r="AD53" s="64"/>
      <c r="AE53" s="65">
        <f>SUM(AE43:AE52)</f>
        <v>0</v>
      </c>
      <c r="AF53" s="66">
        <f>AE53</f>
        <v>0</v>
      </c>
      <c r="AG53" s="64"/>
      <c r="AH53" s="65">
        <f>SUM(AH43:AH52)</f>
        <v>0</v>
      </c>
      <c r="AI53" s="66">
        <f>AH53</f>
        <v>0</v>
      </c>
      <c r="AJ53" s="64"/>
      <c r="AK53" s="65">
        <f>SUM(AK43:AK52)</f>
        <v>0</v>
      </c>
      <c r="AL53" s="67">
        <f>AK53</f>
        <v>0</v>
      </c>
      <c r="AM53" s="4"/>
    </row>
    <row r="54" spans="1:39" ht="33.75" customHeight="1" outlineLevel="1" x14ac:dyDescent="0.2">
      <c r="A54" s="1"/>
      <c r="B54" s="453" t="s">
        <v>14</v>
      </c>
      <c r="C54" s="454"/>
      <c r="D54" s="454"/>
      <c r="E54" s="455"/>
      <c r="F54" s="441" t="s">
        <v>7</v>
      </c>
      <c r="G54" s="441"/>
      <c r="H54" s="68"/>
      <c r="I54" s="302">
        <f>I17*I18*I20*K53</f>
        <v>0</v>
      </c>
      <c r="J54" s="303"/>
      <c r="K54" s="304"/>
      <c r="L54" s="302">
        <f>L17*L18*L20*N53</f>
        <v>0</v>
      </c>
      <c r="M54" s="303"/>
      <c r="N54" s="304"/>
      <c r="O54" s="302">
        <f>O17*O18*O20*Q53</f>
        <v>0</v>
      </c>
      <c r="P54" s="303"/>
      <c r="Q54" s="304"/>
      <c r="R54" s="302">
        <f>R17*R18*R20*T53</f>
        <v>0</v>
      </c>
      <c r="S54" s="303"/>
      <c r="T54" s="304"/>
      <c r="U54" s="302">
        <f>U17*U18*U20*W53</f>
        <v>0</v>
      </c>
      <c r="V54" s="303"/>
      <c r="W54" s="304"/>
      <c r="X54" s="302">
        <f>X17*X18*X20*Z53</f>
        <v>0</v>
      </c>
      <c r="Y54" s="303"/>
      <c r="Z54" s="304"/>
      <c r="AA54" s="302">
        <f>AA17*AA18*AA20*AC53</f>
        <v>0</v>
      </c>
      <c r="AB54" s="303"/>
      <c r="AC54" s="304"/>
      <c r="AD54" s="302">
        <f>AD17*AD18*AD20*AF53</f>
        <v>0</v>
      </c>
      <c r="AE54" s="303"/>
      <c r="AF54" s="304"/>
      <c r="AG54" s="302">
        <f>AG17*AG18*AG20*AI53</f>
        <v>0</v>
      </c>
      <c r="AH54" s="303"/>
      <c r="AI54" s="304"/>
      <c r="AJ54" s="302">
        <f>AJ17*AJ18*AJ20*AL53</f>
        <v>0</v>
      </c>
      <c r="AK54" s="303"/>
      <c r="AL54" s="423"/>
      <c r="AM54" s="7"/>
    </row>
    <row r="55" spans="1:39" ht="24" customHeight="1" outlineLevel="1" thickBot="1" x14ac:dyDescent="0.25">
      <c r="A55" s="1"/>
      <c r="B55" s="413" t="s">
        <v>679</v>
      </c>
      <c r="C55" s="414"/>
      <c r="D55" s="414"/>
      <c r="E55" s="414"/>
      <c r="F55" s="414"/>
      <c r="G55" s="415"/>
      <c r="H55" s="69"/>
      <c r="I55" s="320">
        <f>SUM(I54:AL54)</f>
        <v>0</v>
      </c>
      <c r="J55" s="321"/>
      <c r="K55" s="321"/>
      <c r="L55" s="321"/>
      <c r="M55" s="321"/>
      <c r="N55" s="321"/>
      <c r="O55" s="321"/>
      <c r="P55" s="321"/>
      <c r="Q55" s="321"/>
      <c r="R55" s="321"/>
      <c r="S55" s="321"/>
      <c r="T55" s="321"/>
      <c r="U55" s="321"/>
      <c r="V55" s="321"/>
      <c r="W55" s="321"/>
      <c r="X55" s="321"/>
      <c r="Y55" s="321"/>
      <c r="Z55" s="321"/>
      <c r="AA55" s="321"/>
      <c r="AB55" s="321"/>
      <c r="AC55" s="321"/>
      <c r="AD55" s="321"/>
      <c r="AE55" s="321"/>
      <c r="AF55" s="321"/>
      <c r="AG55" s="321"/>
      <c r="AH55" s="321"/>
      <c r="AI55" s="321"/>
      <c r="AJ55" s="321"/>
      <c r="AK55" s="322"/>
      <c r="AL55" s="323"/>
      <c r="AM55" s="7"/>
    </row>
    <row r="56" spans="1:39" ht="14.1" customHeight="1" thickBot="1" x14ac:dyDescent="0.25">
      <c r="A56" s="1"/>
      <c r="B56" s="70"/>
      <c r="C56" s="71"/>
      <c r="D56" s="71"/>
      <c r="E56" s="71"/>
      <c r="F56" s="72"/>
      <c r="G56" s="73"/>
      <c r="H56" s="73"/>
      <c r="I56" s="74"/>
      <c r="J56" s="74"/>
      <c r="K56" s="74"/>
      <c r="L56" s="74"/>
      <c r="M56" s="74"/>
      <c r="N56" s="74"/>
      <c r="O56" s="74"/>
      <c r="P56" s="74"/>
      <c r="Q56" s="74"/>
      <c r="R56" s="74"/>
      <c r="S56" s="74"/>
      <c r="T56" s="74"/>
      <c r="U56" s="74"/>
      <c r="V56" s="74"/>
      <c r="W56" s="74"/>
      <c r="X56" s="74"/>
      <c r="Y56" s="74"/>
      <c r="Z56" s="74"/>
      <c r="AA56" s="74"/>
      <c r="AB56" s="74"/>
      <c r="AC56" s="74"/>
      <c r="AD56" s="74"/>
      <c r="AE56" s="74"/>
      <c r="AF56" s="74"/>
      <c r="AG56" s="74"/>
      <c r="AH56" s="74"/>
      <c r="AI56" s="74"/>
      <c r="AJ56" s="74"/>
      <c r="AK56" s="74"/>
      <c r="AL56" s="74"/>
      <c r="AM56" s="7"/>
    </row>
    <row r="57" spans="1:39" ht="18" customHeight="1" outlineLevel="1" thickBot="1" x14ac:dyDescent="0.25">
      <c r="A57" s="1"/>
      <c r="B57" s="324" t="str">
        <f>C58</f>
        <v>b.I) PROGETTAZIONE PRELIMINARE</v>
      </c>
      <c r="C57" s="325"/>
      <c r="D57" s="325"/>
      <c r="E57" s="325"/>
      <c r="F57" s="325"/>
      <c r="G57" s="325"/>
      <c r="H57" s="325"/>
      <c r="I57" s="325"/>
      <c r="J57" s="325"/>
      <c r="K57" s="325"/>
      <c r="L57" s="325"/>
      <c r="M57" s="325"/>
      <c r="N57" s="325"/>
      <c r="O57" s="325"/>
      <c r="P57" s="325"/>
      <c r="Q57" s="325"/>
      <c r="R57" s="325"/>
      <c r="S57" s="325"/>
      <c r="T57" s="325"/>
      <c r="U57" s="325"/>
      <c r="V57" s="325"/>
      <c r="W57" s="325"/>
      <c r="X57" s="325"/>
      <c r="Y57" s="325"/>
      <c r="Z57" s="325"/>
      <c r="AA57" s="325"/>
      <c r="AB57" s="325"/>
      <c r="AC57" s="325"/>
      <c r="AD57" s="325"/>
      <c r="AE57" s="325"/>
      <c r="AF57" s="325"/>
      <c r="AG57" s="325"/>
      <c r="AH57" s="325"/>
      <c r="AI57" s="325"/>
      <c r="AJ57" s="325"/>
      <c r="AK57" s="326"/>
      <c r="AL57" s="327"/>
      <c r="AM57" s="4"/>
    </row>
    <row r="58" spans="1:39" ht="18" customHeight="1" outlineLevel="1" x14ac:dyDescent="0.2">
      <c r="A58" s="1"/>
      <c r="B58" s="443" t="s">
        <v>8</v>
      </c>
      <c r="C58" s="446" t="s">
        <v>336</v>
      </c>
      <c r="D58" s="260" t="s">
        <v>9</v>
      </c>
      <c r="E58" s="331" t="s">
        <v>518</v>
      </c>
      <c r="F58" s="332"/>
      <c r="G58" s="333"/>
      <c r="H58" s="75"/>
      <c r="I58" s="76"/>
      <c r="J58" s="77">
        <f t="shared" ref="J58" si="30">IF($H58="X",K58,IF(I58="X",K58,0))</f>
        <v>0</v>
      </c>
      <c r="K58" s="78">
        <f>'Tabella-Z2'!G33</f>
        <v>0.09</v>
      </c>
      <c r="L58" s="44"/>
      <c r="M58" s="77">
        <f t="shared" ref="M58" si="31">IF($H58="X",N58,IF(L58="X",N58,0))</f>
        <v>0</v>
      </c>
      <c r="N58" s="78">
        <f>'Tabella-Z2'!H33</f>
        <v>0.09</v>
      </c>
      <c r="O58" s="44"/>
      <c r="P58" s="77">
        <f t="shared" ref="P58" si="32">IF($H58="X",Q58,IF(O58="X",Q58,0))</f>
        <v>0</v>
      </c>
      <c r="Q58" s="78">
        <f>'Tabella-Z2'!J33</f>
        <v>0.09</v>
      </c>
      <c r="R58" s="44"/>
      <c r="S58" s="77">
        <f t="shared" ref="S58" si="33">IF($H58="X",T58,IF(R58="X",T58,0))</f>
        <v>0</v>
      </c>
      <c r="T58" s="78">
        <f>'Tabella-Z2'!J33</f>
        <v>0.09</v>
      </c>
      <c r="U58" s="44"/>
      <c r="V58" s="77">
        <f t="shared" ref="V58:V67" si="34">IF($H58="X",W58,IF(U58="X",W58,0))</f>
        <v>0</v>
      </c>
      <c r="W58" s="78">
        <f>'Tabella-Z2'!J33</f>
        <v>0.09</v>
      </c>
      <c r="X58" s="44"/>
      <c r="Y58" s="77">
        <f t="shared" ref="Y58" si="35">IF($H58="X",Z58,IF(X58="X",Z58,0))</f>
        <v>0</v>
      </c>
      <c r="Z58" s="78">
        <f>'Tabella-Z2'!L33</f>
        <v>0.08</v>
      </c>
      <c r="AA58" s="44"/>
      <c r="AB58" s="77">
        <f t="shared" ref="AB58" si="36">IF($H58="X",AC58,IF(AA58="X",AC58,0))</f>
        <v>0</v>
      </c>
      <c r="AC58" s="78">
        <f>'Tabella-Z2'!M33</f>
        <v>7.0000000000000007E-2</v>
      </c>
      <c r="AD58" s="44"/>
      <c r="AE58" s="77">
        <f t="shared" ref="AE58" si="37">IF($H58="X",AF58,IF(AD58="X",AF58,0))</f>
        <v>0</v>
      </c>
      <c r="AF58" s="78">
        <f>'Tabella-Z2'!N33</f>
        <v>0.1</v>
      </c>
      <c r="AG58" s="44"/>
      <c r="AH58" s="77">
        <f t="shared" ref="AH58" si="38">IF($H58="X",AI58,IF(AG58="X",AI58,0))</f>
        <v>0</v>
      </c>
      <c r="AI58" s="78">
        <f>'Tabella-Z2'!O33</f>
        <v>0.08</v>
      </c>
      <c r="AJ58" s="450"/>
      <c r="AK58" s="451"/>
      <c r="AL58" s="452"/>
      <c r="AM58" s="259"/>
    </row>
    <row r="59" spans="1:39" ht="18" customHeight="1" outlineLevel="1" x14ac:dyDescent="0.2">
      <c r="A59" s="1"/>
      <c r="B59" s="444"/>
      <c r="C59" s="447"/>
      <c r="D59" s="211" t="s">
        <v>519</v>
      </c>
      <c r="E59" s="334" t="s">
        <v>520</v>
      </c>
      <c r="F59" s="335"/>
      <c r="G59" s="336"/>
      <c r="H59" s="45"/>
      <c r="I59" s="255"/>
      <c r="J59" s="256">
        <f t="shared" ref="J59" si="39">IF($H59="X",K59,IF(I59="X",K59,0))</f>
        <v>0</v>
      </c>
      <c r="K59" s="257">
        <f>'Tabella-Z2'!G34</f>
        <v>0.01</v>
      </c>
      <c r="L59" s="258"/>
      <c r="M59" s="256">
        <f t="shared" ref="M59" si="40">IF($H59="X",N59,IF(L59="X",N59,0))</f>
        <v>0</v>
      </c>
      <c r="N59" s="257">
        <f>'Tabella-Z2'!H34</f>
        <v>0.01</v>
      </c>
      <c r="O59" s="258"/>
      <c r="P59" s="256">
        <f t="shared" ref="P59" si="41">IF($H59="X",Q59,IF(O59="X",Q59,0))</f>
        <v>0</v>
      </c>
      <c r="Q59" s="257">
        <f>'Tabella-Z2'!J34</f>
        <v>0.01</v>
      </c>
      <c r="R59" s="258"/>
      <c r="S59" s="256">
        <f t="shared" ref="S59" si="42">IF($H59="X",T59,IF(R59="X",T59,0))</f>
        <v>0</v>
      </c>
      <c r="T59" s="257">
        <f>'Tabella-Z2'!J34</f>
        <v>0.01</v>
      </c>
      <c r="U59" s="258"/>
      <c r="V59" s="256">
        <f t="shared" si="34"/>
        <v>0</v>
      </c>
      <c r="W59" s="257">
        <f>'Tabella-Z2'!J34</f>
        <v>0.01</v>
      </c>
      <c r="X59" s="258"/>
      <c r="Y59" s="256">
        <f t="shared" ref="Y59" si="43">IF($H59="X",Z59,IF(X59="X",Z59,0))</f>
        <v>0</v>
      </c>
      <c r="Z59" s="257">
        <f>'Tabella-Z2'!L34</f>
        <v>0.01</v>
      </c>
      <c r="AA59" s="258"/>
      <c r="AB59" s="256">
        <f t="shared" ref="AB59" si="44">IF($H59="X",AC59,IF(AA59="X",AC59,0))</f>
        <v>0</v>
      </c>
      <c r="AC59" s="257">
        <f>'Tabella-Z2'!M34</f>
        <v>0.01</v>
      </c>
      <c r="AD59" s="258"/>
      <c r="AE59" s="256">
        <f t="shared" ref="AE59" si="45">IF($H59="X",AF59,IF(AD59="X",AF59,0))</f>
        <v>0</v>
      </c>
      <c r="AF59" s="257">
        <f>'Tabella-Z2'!N34</f>
        <v>0.01</v>
      </c>
      <c r="AG59" s="258"/>
      <c r="AH59" s="256">
        <f t="shared" ref="AH59" si="46">IF($H59="X",AI59,IF(AG59="X",AI59,0))</f>
        <v>0</v>
      </c>
      <c r="AI59" s="257">
        <f>'Tabella-Z2'!O34</f>
        <v>0.01</v>
      </c>
      <c r="AJ59" s="464" t="s">
        <v>3</v>
      </c>
      <c r="AK59" s="313"/>
      <c r="AL59" s="465"/>
      <c r="AM59" s="259"/>
    </row>
    <row r="60" spans="1:39" ht="18" customHeight="1" outlineLevel="1" x14ac:dyDescent="0.2">
      <c r="A60" s="1"/>
      <c r="B60" s="444"/>
      <c r="C60" s="447"/>
      <c r="D60" s="211" t="s">
        <v>521</v>
      </c>
      <c r="E60" s="334" t="s">
        <v>522</v>
      </c>
      <c r="F60" s="335"/>
      <c r="G60" s="336"/>
      <c r="H60" s="45"/>
      <c r="I60" s="255"/>
      <c r="J60" s="256">
        <f t="shared" ref="J60:J75" si="47">IF($H60="X",K60,IF(I60="X",K60,0))</f>
        <v>0</v>
      </c>
      <c r="K60" s="257">
        <f>'Tabella-Z2'!G35</f>
        <v>0.02</v>
      </c>
      <c r="L60" s="258"/>
      <c r="M60" s="256">
        <f t="shared" ref="M60:M75" si="48">IF($H60="X",N60,IF(L60="X",N60,0))</f>
        <v>0</v>
      </c>
      <c r="N60" s="257">
        <f>'Tabella-Z2'!H35</f>
        <v>0.02</v>
      </c>
      <c r="O60" s="258"/>
      <c r="P60" s="256">
        <f t="shared" ref="P60:P75" si="49">IF($H60="X",Q60,IF(O60="X",Q60,0))</f>
        <v>0</v>
      </c>
      <c r="Q60" s="257">
        <f>'Tabella-Z2'!J35</f>
        <v>0.02</v>
      </c>
      <c r="R60" s="258"/>
      <c r="S60" s="256">
        <f t="shared" ref="S60:S75" si="50">IF($H60="X",T60,IF(R60="X",T60,0))</f>
        <v>0</v>
      </c>
      <c r="T60" s="257">
        <f>'Tabella-Z2'!J35</f>
        <v>0.02</v>
      </c>
      <c r="U60" s="258"/>
      <c r="V60" s="256">
        <f t="shared" si="34"/>
        <v>0</v>
      </c>
      <c r="W60" s="257">
        <f>'Tabella-Z2'!J35</f>
        <v>0.02</v>
      </c>
      <c r="X60" s="258"/>
      <c r="Y60" s="256">
        <f t="shared" ref="Y60:Y75" si="51">IF($H60="X",Z60,IF(X60="X",Z60,0))</f>
        <v>0</v>
      </c>
      <c r="Z60" s="257">
        <f>'Tabella-Z2'!L35</f>
        <v>0.02</v>
      </c>
      <c r="AA60" s="258"/>
      <c r="AB60" s="256">
        <f t="shared" ref="AB60:AB75" si="52">IF($H60="X",AC60,IF(AA60="X",AC60,0))</f>
        <v>0</v>
      </c>
      <c r="AC60" s="257">
        <f>'Tabella-Z2'!M35</f>
        <v>0.02</v>
      </c>
      <c r="AD60" s="511" t="s">
        <v>3</v>
      </c>
      <c r="AE60" s="467"/>
      <c r="AF60" s="467"/>
      <c r="AG60" s="258"/>
      <c r="AH60" s="256">
        <f t="shared" ref="AH60:AH75" si="53">IF($H60="X",AI60,IF(AG60="X",AI60,0))</f>
        <v>0</v>
      </c>
      <c r="AI60" s="257">
        <f>'Tabella-Z2'!O35</f>
        <v>0.02</v>
      </c>
      <c r="AJ60" s="464" t="s">
        <v>3</v>
      </c>
      <c r="AK60" s="313"/>
      <c r="AL60" s="465"/>
      <c r="AM60" s="4"/>
    </row>
    <row r="61" spans="1:39" ht="18" customHeight="1" outlineLevel="1" x14ac:dyDescent="0.2">
      <c r="A61" s="1"/>
      <c r="B61" s="444"/>
      <c r="C61" s="447"/>
      <c r="D61" s="211" t="s">
        <v>523</v>
      </c>
      <c r="E61" s="334" t="s">
        <v>294</v>
      </c>
      <c r="F61" s="418"/>
      <c r="G61" s="419"/>
      <c r="H61" s="45"/>
      <c r="I61" s="255"/>
      <c r="J61" s="256">
        <f t="shared" si="47"/>
        <v>0</v>
      </c>
      <c r="K61" s="257">
        <f>'Tabella-Z2'!G36</f>
        <v>0.03</v>
      </c>
      <c r="L61" s="258"/>
      <c r="M61" s="256">
        <f t="shared" si="48"/>
        <v>0</v>
      </c>
      <c r="N61" s="257">
        <f>'Tabella-Z2'!H36</f>
        <v>0.03</v>
      </c>
      <c r="O61" s="258"/>
      <c r="P61" s="256">
        <f t="shared" si="49"/>
        <v>0</v>
      </c>
      <c r="Q61" s="257">
        <f>'Tabella-Z2'!J36</f>
        <v>0.03</v>
      </c>
      <c r="R61" s="258"/>
      <c r="S61" s="256">
        <f t="shared" si="50"/>
        <v>0</v>
      </c>
      <c r="T61" s="257">
        <f>'Tabella-Z2'!J36</f>
        <v>0.03</v>
      </c>
      <c r="U61" s="258"/>
      <c r="V61" s="256">
        <f t="shared" si="34"/>
        <v>0</v>
      </c>
      <c r="W61" s="257">
        <f>'Tabella-Z2'!J36</f>
        <v>0.03</v>
      </c>
      <c r="X61" s="258"/>
      <c r="Y61" s="256">
        <f t="shared" si="51"/>
        <v>0</v>
      </c>
      <c r="Z61" s="257">
        <f>'Tabella-Z2'!L36</f>
        <v>0.03</v>
      </c>
      <c r="AA61" s="258"/>
      <c r="AB61" s="256">
        <f t="shared" si="52"/>
        <v>0</v>
      </c>
      <c r="AC61" s="257">
        <f>'Tabella-Z2'!M36</f>
        <v>0.03</v>
      </c>
      <c r="AD61" s="258"/>
      <c r="AE61" s="256">
        <f t="shared" ref="AE61:AE62" si="54">IF($H61="X",AF61,IF(AD61="X",AF61,0))</f>
        <v>0</v>
      </c>
      <c r="AF61" s="257">
        <f>'Tabella-Z2'!N36</f>
        <v>0.03</v>
      </c>
      <c r="AG61" s="258"/>
      <c r="AH61" s="256">
        <f t="shared" si="53"/>
        <v>0</v>
      </c>
      <c r="AI61" s="257">
        <f>'Tabella-Z2'!O36</f>
        <v>0.03</v>
      </c>
      <c r="AJ61" s="464" t="s">
        <v>3</v>
      </c>
      <c r="AK61" s="313"/>
      <c r="AL61" s="465"/>
      <c r="AM61" s="4"/>
    </row>
    <row r="62" spans="1:39" ht="18" customHeight="1" outlineLevel="1" x14ac:dyDescent="0.2">
      <c r="A62" s="1"/>
      <c r="B62" s="444"/>
      <c r="C62" s="447"/>
      <c r="D62" s="211" t="s">
        <v>524</v>
      </c>
      <c r="E62" s="334" t="s">
        <v>296</v>
      </c>
      <c r="F62" s="418"/>
      <c r="G62" s="419"/>
      <c r="H62" s="45"/>
      <c r="I62" s="255"/>
      <c r="J62" s="256">
        <f t="shared" si="47"/>
        <v>0</v>
      </c>
      <c r="K62" s="257">
        <f>'Tabella-Z2'!G37</f>
        <v>7.0000000000000007E-2</v>
      </c>
      <c r="L62" s="258"/>
      <c r="M62" s="256">
        <f t="shared" si="48"/>
        <v>0</v>
      </c>
      <c r="N62" s="257">
        <f>'Tabella-Z2'!H37</f>
        <v>7.0000000000000007E-2</v>
      </c>
      <c r="O62" s="258"/>
      <c r="P62" s="256">
        <f t="shared" si="49"/>
        <v>0</v>
      </c>
      <c r="Q62" s="257">
        <f>'Tabella-Z2'!J37</f>
        <v>7.0000000000000007E-2</v>
      </c>
      <c r="R62" s="258"/>
      <c r="S62" s="256">
        <f t="shared" si="50"/>
        <v>0</v>
      </c>
      <c r="T62" s="257">
        <f>'Tabella-Z2'!J37</f>
        <v>7.0000000000000007E-2</v>
      </c>
      <c r="U62" s="258"/>
      <c r="V62" s="256">
        <f t="shared" si="34"/>
        <v>0</v>
      </c>
      <c r="W62" s="257">
        <f>'Tabella-Z2'!J37</f>
        <v>7.0000000000000007E-2</v>
      </c>
      <c r="X62" s="258"/>
      <c r="Y62" s="256">
        <f t="shared" si="51"/>
        <v>0</v>
      </c>
      <c r="Z62" s="257">
        <f>'Tabella-Z2'!L37</f>
        <v>7.0000000000000007E-2</v>
      </c>
      <c r="AA62" s="258"/>
      <c r="AB62" s="256">
        <f t="shared" si="52"/>
        <v>0</v>
      </c>
      <c r="AC62" s="257">
        <f>'Tabella-Z2'!M37</f>
        <v>7.0000000000000007E-2</v>
      </c>
      <c r="AD62" s="258"/>
      <c r="AE62" s="256">
        <f t="shared" si="54"/>
        <v>0</v>
      </c>
      <c r="AF62" s="257">
        <f>'Tabella-Z2'!N37</f>
        <v>7.0000000000000007E-2</v>
      </c>
      <c r="AG62" s="258"/>
      <c r="AH62" s="256">
        <f t="shared" si="53"/>
        <v>0</v>
      </c>
      <c r="AI62" s="257">
        <f>'Tabella-Z2'!O37</f>
        <v>7.0000000000000007E-2</v>
      </c>
      <c r="AJ62" s="464" t="s">
        <v>3</v>
      </c>
      <c r="AK62" s="313"/>
      <c r="AL62" s="465"/>
      <c r="AM62" s="259"/>
    </row>
    <row r="63" spans="1:39" ht="18" customHeight="1" outlineLevel="1" x14ac:dyDescent="0.2">
      <c r="A63" s="1"/>
      <c r="B63" s="444"/>
      <c r="C63" s="447"/>
      <c r="D63" s="211" t="s">
        <v>525</v>
      </c>
      <c r="E63" s="334" t="s">
        <v>526</v>
      </c>
      <c r="F63" s="335"/>
      <c r="G63" s="336"/>
      <c r="H63" s="45"/>
      <c r="I63" s="255"/>
      <c r="J63" s="256">
        <f t="shared" si="47"/>
        <v>0</v>
      </c>
      <c r="K63" s="257">
        <f>'Tabella-Z2'!G38</f>
        <v>0.03</v>
      </c>
      <c r="L63" s="258"/>
      <c r="M63" s="256">
        <f t="shared" si="48"/>
        <v>0</v>
      </c>
      <c r="N63" s="257">
        <f>'Tabella-Z2'!H38</f>
        <v>0.03</v>
      </c>
      <c r="O63" s="258"/>
      <c r="P63" s="256">
        <f t="shared" si="49"/>
        <v>0</v>
      </c>
      <c r="Q63" s="257">
        <f>'Tabella-Z2'!J38</f>
        <v>0.03</v>
      </c>
      <c r="R63" s="258"/>
      <c r="S63" s="256">
        <f t="shared" si="50"/>
        <v>0</v>
      </c>
      <c r="T63" s="257">
        <f>'Tabella-Z2'!J38</f>
        <v>0.03</v>
      </c>
      <c r="U63" s="258"/>
      <c r="V63" s="256">
        <f t="shared" si="34"/>
        <v>0</v>
      </c>
      <c r="W63" s="257">
        <f>'Tabella-Z2'!J38</f>
        <v>0.03</v>
      </c>
      <c r="X63" s="258"/>
      <c r="Y63" s="256">
        <f t="shared" si="51"/>
        <v>0</v>
      </c>
      <c r="Z63" s="257">
        <f>'Tabella-Z2'!L38</f>
        <v>0.03</v>
      </c>
      <c r="AA63" s="258"/>
      <c r="AB63" s="256">
        <f t="shared" si="52"/>
        <v>0</v>
      </c>
      <c r="AC63" s="257">
        <f>'Tabella-Z2'!M38</f>
        <v>0.03</v>
      </c>
      <c r="AD63" s="511" t="s">
        <v>3</v>
      </c>
      <c r="AE63" s="467"/>
      <c r="AF63" s="467"/>
      <c r="AG63" s="258"/>
      <c r="AH63" s="256">
        <f t="shared" si="53"/>
        <v>0</v>
      </c>
      <c r="AI63" s="257">
        <f>'Tabella-Z2'!O38</f>
        <v>0.03</v>
      </c>
      <c r="AJ63" s="464" t="s">
        <v>3</v>
      </c>
      <c r="AK63" s="313"/>
      <c r="AL63" s="465"/>
      <c r="AM63" s="4"/>
    </row>
    <row r="64" spans="1:39" ht="18" customHeight="1" outlineLevel="1" x14ac:dyDescent="0.2">
      <c r="A64" s="1"/>
      <c r="B64" s="444"/>
      <c r="C64" s="447"/>
      <c r="D64" s="211" t="s">
        <v>527</v>
      </c>
      <c r="E64" s="334" t="s">
        <v>528</v>
      </c>
      <c r="F64" s="335"/>
      <c r="G64" s="336"/>
      <c r="H64" s="45"/>
      <c r="I64" s="255"/>
      <c r="J64" s="256">
        <f t="shared" si="47"/>
        <v>0</v>
      </c>
      <c r="K64" s="257">
        <f>'Tabella-Z2'!G39</f>
        <v>1.4999999999999999E-2</v>
      </c>
      <c r="L64" s="258"/>
      <c r="M64" s="256">
        <f t="shared" si="48"/>
        <v>0</v>
      </c>
      <c r="N64" s="257">
        <f>'Tabella-Z2'!H39</f>
        <v>1.4999999999999999E-2</v>
      </c>
      <c r="O64" s="258"/>
      <c r="P64" s="256">
        <f t="shared" si="49"/>
        <v>0</v>
      </c>
      <c r="Q64" s="257">
        <f>'Tabella-Z2'!J39</f>
        <v>1.4999999999999999E-2</v>
      </c>
      <c r="R64" s="258"/>
      <c r="S64" s="256">
        <f t="shared" si="50"/>
        <v>0</v>
      </c>
      <c r="T64" s="257">
        <f>'Tabella-Z2'!J39</f>
        <v>1.4999999999999999E-2</v>
      </c>
      <c r="U64" s="258"/>
      <c r="V64" s="256">
        <f t="shared" si="34"/>
        <v>0</v>
      </c>
      <c r="W64" s="257">
        <f>'Tabella-Z2'!J39</f>
        <v>1.4999999999999999E-2</v>
      </c>
      <c r="X64" s="258"/>
      <c r="Y64" s="256">
        <f t="shared" si="51"/>
        <v>0</v>
      </c>
      <c r="Z64" s="257">
        <f>'Tabella-Z2'!L39</f>
        <v>1.4999999999999999E-2</v>
      </c>
      <c r="AA64" s="258"/>
      <c r="AB64" s="256">
        <f t="shared" si="52"/>
        <v>0</v>
      </c>
      <c r="AC64" s="257">
        <f>'Tabella-Z2'!M39</f>
        <v>1.4999999999999999E-2</v>
      </c>
      <c r="AD64" s="511" t="s">
        <v>3</v>
      </c>
      <c r="AE64" s="467"/>
      <c r="AF64" s="467"/>
      <c r="AG64" s="258"/>
      <c r="AH64" s="256">
        <f t="shared" si="53"/>
        <v>0</v>
      </c>
      <c r="AI64" s="257">
        <f>'Tabella-Z2'!O39</f>
        <v>1.4999999999999999E-2</v>
      </c>
      <c r="AJ64" s="464" t="s">
        <v>3</v>
      </c>
      <c r="AK64" s="313"/>
      <c r="AL64" s="465"/>
      <c r="AM64" s="4"/>
    </row>
    <row r="65" spans="1:67" ht="18" customHeight="1" outlineLevel="1" x14ac:dyDescent="0.2">
      <c r="A65" s="1"/>
      <c r="B65" s="444"/>
      <c r="C65" s="447"/>
      <c r="D65" s="211" t="s">
        <v>529</v>
      </c>
      <c r="E65" s="334" t="s">
        <v>530</v>
      </c>
      <c r="F65" s="335"/>
      <c r="G65" s="336"/>
      <c r="H65" s="45"/>
      <c r="I65" s="255"/>
      <c r="J65" s="256">
        <f t="shared" si="47"/>
        <v>0</v>
      </c>
      <c r="K65" s="257">
        <f>'Tabella-Z2'!G40</f>
        <v>1.4999999999999999E-2</v>
      </c>
      <c r="L65" s="258"/>
      <c r="M65" s="256">
        <f t="shared" si="48"/>
        <v>0</v>
      </c>
      <c r="N65" s="257">
        <f>'Tabella-Z2'!H40</f>
        <v>1.4999999999999999E-2</v>
      </c>
      <c r="O65" s="258"/>
      <c r="P65" s="256">
        <f t="shared" si="49"/>
        <v>0</v>
      </c>
      <c r="Q65" s="257">
        <f>'Tabella-Z2'!J40</f>
        <v>1.4999999999999999E-2</v>
      </c>
      <c r="R65" s="258"/>
      <c r="S65" s="256">
        <f t="shared" si="50"/>
        <v>0</v>
      </c>
      <c r="T65" s="257">
        <f>'Tabella-Z2'!J40</f>
        <v>1.4999999999999999E-2</v>
      </c>
      <c r="U65" s="258"/>
      <c r="V65" s="256">
        <f t="shared" si="34"/>
        <v>0</v>
      </c>
      <c r="W65" s="257">
        <f>'Tabella-Z2'!J40</f>
        <v>1.4999999999999999E-2</v>
      </c>
      <c r="X65" s="258"/>
      <c r="Y65" s="256">
        <f t="shared" si="51"/>
        <v>0</v>
      </c>
      <c r="Z65" s="257">
        <f>'Tabella-Z2'!L40</f>
        <v>1.4999999999999999E-2</v>
      </c>
      <c r="AA65" s="258"/>
      <c r="AB65" s="256">
        <f t="shared" si="52"/>
        <v>0</v>
      </c>
      <c r="AC65" s="257">
        <f>'Tabella-Z2'!M40</f>
        <v>1.4999999999999999E-2</v>
      </c>
      <c r="AD65" s="511" t="s">
        <v>3</v>
      </c>
      <c r="AE65" s="467"/>
      <c r="AF65" s="467"/>
      <c r="AG65" s="258"/>
      <c r="AH65" s="256">
        <f t="shared" si="53"/>
        <v>0</v>
      </c>
      <c r="AI65" s="257">
        <f>'Tabella-Z2'!O40</f>
        <v>1.4999999999999999E-2</v>
      </c>
      <c r="AJ65" s="464" t="s">
        <v>3</v>
      </c>
      <c r="AK65" s="313"/>
      <c r="AL65" s="465"/>
      <c r="AM65" s="259"/>
    </row>
    <row r="66" spans="1:67" ht="18" customHeight="1" outlineLevel="1" x14ac:dyDescent="0.2">
      <c r="A66" s="1"/>
      <c r="B66" s="444"/>
      <c r="C66" s="447"/>
      <c r="D66" s="211" t="s">
        <v>531</v>
      </c>
      <c r="E66" s="334" t="s">
        <v>532</v>
      </c>
      <c r="F66" s="335"/>
      <c r="G66" s="336"/>
      <c r="H66" s="45"/>
      <c r="I66" s="255"/>
      <c r="J66" s="256">
        <f t="shared" si="47"/>
        <v>0</v>
      </c>
      <c r="K66" s="257">
        <f>'Tabella-Z2'!G41</f>
        <v>1.4999999999999999E-2</v>
      </c>
      <c r="L66" s="258"/>
      <c r="M66" s="256">
        <f t="shared" si="48"/>
        <v>0</v>
      </c>
      <c r="N66" s="257">
        <f>'Tabella-Z2'!H41</f>
        <v>1.4999999999999999E-2</v>
      </c>
      <c r="O66" s="258"/>
      <c r="P66" s="256">
        <f t="shared" si="49"/>
        <v>0</v>
      </c>
      <c r="Q66" s="257">
        <f>'Tabella-Z2'!J41</f>
        <v>1.4999999999999999E-2</v>
      </c>
      <c r="R66" s="258"/>
      <c r="S66" s="256">
        <f t="shared" si="50"/>
        <v>0</v>
      </c>
      <c r="T66" s="257">
        <f>'Tabella-Z2'!J41</f>
        <v>1.4999999999999999E-2</v>
      </c>
      <c r="U66" s="258"/>
      <c r="V66" s="256">
        <f t="shared" si="34"/>
        <v>0</v>
      </c>
      <c r="W66" s="257">
        <f>'Tabella-Z2'!J41</f>
        <v>1.4999999999999999E-2</v>
      </c>
      <c r="X66" s="258"/>
      <c r="Y66" s="256">
        <f t="shared" si="51"/>
        <v>0</v>
      </c>
      <c r="Z66" s="257">
        <f>'Tabella-Z2'!L41</f>
        <v>1.4999999999999999E-2</v>
      </c>
      <c r="AA66" s="258"/>
      <c r="AB66" s="256">
        <f t="shared" si="52"/>
        <v>0</v>
      </c>
      <c r="AC66" s="257">
        <f>'Tabella-Z2'!M41</f>
        <v>1.4999999999999999E-2</v>
      </c>
      <c r="AD66" s="511" t="s">
        <v>3</v>
      </c>
      <c r="AE66" s="467"/>
      <c r="AF66" s="467"/>
      <c r="AG66" s="258"/>
      <c r="AH66" s="256">
        <f t="shared" si="53"/>
        <v>0</v>
      </c>
      <c r="AI66" s="257">
        <f>'Tabella-Z2'!O41</f>
        <v>1.4999999999999999E-2</v>
      </c>
      <c r="AJ66" s="464" t="s">
        <v>3</v>
      </c>
      <c r="AK66" s="313"/>
      <c r="AL66" s="465"/>
      <c r="AM66" s="4"/>
    </row>
    <row r="67" spans="1:67" ht="18" customHeight="1" outlineLevel="1" x14ac:dyDescent="0.2">
      <c r="A67" s="1"/>
      <c r="B67" s="444"/>
      <c r="C67" s="447"/>
      <c r="D67" s="211" t="s">
        <v>533</v>
      </c>
      <c r="E67" s="334" t="s">
        <v>534</v>
      </c>
      <c r="F67" s="335"/>
      <c r="G67" s="336"/>
      <c r="H67" s="281"/>
      <c r="I67" s="282"/>
      <c r="J67" s="283">
        <f t="shared" si="47"/>
        <v>0</v>
      </c>
      <c r="K67" s="284">
        <f>'Tabella-Z2'!G42</f>
        <v>1.4999999999999999E-2</v>
      </c>
      <c r="L67" s="285"/>
      <c r="M67" s="283">
        <f t="shared" si="48"/>
        <v>0</v>
      </c>
      <c r="N67" s="284">
        <f>'Tabella-Z2'!H42</f>
        <v>1.4999999999999999E-2</v>
      </c>
      <c r="O67" s="285"/>
      <c r="P67" s="283">
        <f t="shared" si="49"/>
        <v>0</v>
      </c>
      <c r="Q67" s="284">
        <f>'Tabella-Z2'!J42</f>
        <v>1.4999999999999999E-2</v>
      </c>
      <c r="R67" s="285"/>
      <c r="S67" s="283">
        <f t="shared" si="50"/>
        <v>0</v>
      </c>
      <c r="T67" s="284">
        <f>'Tabella-Z2'!J42</f>
        <v>1.4999999999999999E-2</v>
      </c>
      <c r="U67" s="285"/>
      <c r="V67" s="283">
        <f t="shared" si="34"/>
        <v>0</v>
      </c>
      <c r="W67" s="284">
        <f>'Tabella-Z2'!J42</f>
        <v>1.4999999999999999E-2</v>
      </c>
      <c r="X67" s="285"/>
      <c r="Y67" s="283">
        <f t="shared" si="51"/>
        <v>0</v>
      </c>
      <c r="Z67" s="284">
        <f>'Tabella-Z2'!L42</f>
        <v>1.4999999999999999E-2</v>
      </c>
      <c r="AA67" s="285"/>
      <c r="AB67" s="283">
        <f t="shared" si="52"/>
        <v>0</v>
      </c>
      <c r="AC67" s="284">
        <f>'Tabella-Z2'!M42</f>
        <v>1.4999999999999999E-2</v>
      </c>
      <c r="AD67" s="511" t="s">
        <v>3</v>
      </c>
      <c r="AE67" s="467"/>
      <c r="AF67" s="467"/>
      <c r="AG67" s="285"/>
      <c r="AH67" s="283">
        <f t="shared" si="53"/>
        <v>0</v>
      </c>
      <c r="AI67" s="284">
        <f>'Tabella-Z2'!O42</f>
        <v>1.4999999999999999E-2</v>
      </c>
      <c r="AJ67" s="466" t="s">
        <v>3</v>
      </c>
      <c r="AK67" s="467"/>
      <c r="AL67" s="468"/>
      <c r="AM67" s="4"/>
    </row>
    <row r="68" spans="1:67" ht="18" customHeight="1" outlineLevel="1" x14ac:dyDescent="0.2">
      <c r="A68" s="1"/>
      <c r="B68" s="444"/>
      <c r="C68" s="447"/>
      <c r="D68" s="503" t="s">
        <v>535</v>
      </c>
      <c r="E68" s="503" t="s">
        <v>308</v>
      </c>
      <c r="F68" s="211" t="s">
        <v>483</v>
      </c>
      <c r="G68" s="267">
        <v>250000</v>
      </c>
      <c r="H68" s="430"/>
      <c r="I68" s="433"/>
      <c r="J68" s="287">
        <f t="shared" si="47"/>
        <v>0</v>
      </c>
      <c r="K68" s="288">
        <f>'Tabella-Z2'!G43</f>
        <v>3.9E-2</v>
      </c>
      <c r="L68" s="305"/>
      <c r="M68" s="287">
        <f t="shared" si="48"/>
        <v>0</v>
      </c>
      <c r="N68" s="288">
        <f>IF(L19="",0,IF(VLOOKUP($L$19,'Tabella-Z1'!$J$26:$L$31,3)=13,'Tabella-Z2'!H43,'Tabella-Z2'!I43))</f>
        <v>0</v>
      </c>
      <c r="O68" s="305"/>
      <c r="P68" s="287">
        <f t="shared" si="49"/>
        <v>0</v>
      </c>
      <c r="Q68" s="288">
        <f>'Tabella-Z2'!J43</f>
        <v>3.9E-2</v>
      </c>
      <c r="R68" s="305"/>
      <c r="S68" s="287">
        <f t="shared" si="50"/>
        <v>0</v>
      </c>
      <c r="T68" s="288">
        <f>'Tabella-Z2'!J43</f>
        <v>3.9E-2</v>
      </c>
      <c r="U68" s="305"/>
      <c r="V68" s="287">
        <f>IF($H68="X",W68,IF(U68="X",W68,0))</f>
        <v>0</v>
      </c>
      <c r="W68" s="288">
        <f>'Tabella-Z2'!J43</f>
        <v>3.9E-2</v>
      </c>
      <c r="X68" s="305"/>
      <c r="Y68" s="287">
        <f t="shared" si="51"/>
        <v>0</v>
      </c>
      <c r="Z68" s="288">
        <f>'Tabella-Z2'!L43</f>
        <v>6.8000000000000005E-2</v>
      </c>
      <c r="AA68" s="305"/>
      <c r="AB68" s="287">
        <f t="shared" si="52"/>
        <v>0</v>
      </c>
      <c r="AC68" s="288">
        <f>'Tabella-Z2'!M43</f>
        <v>5.2999999999999999E-2</v>
      </c>
      <c r="AD68" s="512" t="s">
        <v>3</v>
      </c>
      <c r="AE68" s="513"/>
      <c r="AF68" s="513"/>
      <c r="AG68" s="305"/>
      <c r="AH68" s="287">
        <f t="shared" si="53"/>
        <v>0</v>
      </c>
      <c r="AI68" s="288">
        <f>'Tabella-Z2'!O43</f>
        <v>5.2999999999999999E-2</v>
      </c>
      <c r="AJ68" s="469" t="s">
        <v>3</v>
      </c>
      <c r="AK68" s="470"/>
      <c r="AL68" s="471"/>
      <c r="AM68" s="259"/>
      <c r="AN68" s="293">
        <f>IF($I$17&gt;$G68,$G68*J68,$I$17*J68)</f>
        <v>0</v>
      </c>
      <c r="AQ68" s="293">
        <f>IF($L$17&gt;$G68,$G68*M68,$L$17*M68)</f>
        <v>0</v>
      </c>
      <c r="AT68" s="293">
        <f>IF($O$17&gt;$G68,$G68*P68,$O$17*P68)</f>
        <v>0</v>
      </c>
      <c r="AU68" s="293"/>
      <c r="AW68" s="293">
        <f>IF($R$17&gt;$G68,$G68*S68,$R$17*S68)</f>
        <v>0</v>
      </c>
      <c r="AZ68" s="293">
        <f>IF($U$17&gt;$G68,$G68*V68,$U$17*V68)</f>
        <v>0</v>
      </c>
      <c r="BC68" s="293">
        <f>IF($X$17&gt;$G68,$G68*Y68,$X$17*Y68)</f>
        <v>0</v>
      </c>
      <c r="BF68" s="293">
        <f>IF($AA$17&gt;$G68,$G68*AB68,$AA$17*AB68)</f>
        <v>0</v>
      </c>
      <c r="BI68" s="293">
        <f>IF($AD$17&gt;$G68,$G68*AE68,$AD$17*AE68)</f>
        <v>0</v>
      </c>
      <c r="BL68" s="293">
        <f>IF($AG$17&gt;$G68,$G68*AH68,$AG$17*AH68)</f>
        <v>0</v>
      </c>
      <c r="BO68" s="293">
        <f>IF($AJ$17&gt;$G68,$G68*AK68,$AJ$17*AK68)</f>
        <v>0</v>
      </c>
    </row>
    <row r="69" spans="1:67" ht="18" customHeight="1" outlineLevel="1" x14ac:dyDescent="0.2">
      <c r="A69" s="1"/>
      <c r="B69" s="444"/>
      <c r="C69" s="447"/>
      <c r="D69" s="504"/>
      <c r="E69" s="504"/>
      <c r="F69" s="211" t="s">
        <v>484</v>
      </c>
      <c r="G69" s="267">
        <v>500000</v>
      </c>
      <c r="H69" s="431"/>
      <c r="I69" s="434"/>
      <c r="J69" s="256">
        <f>IF(AND($H$68="X",$I$17&gt;G68),K69,IF(AND($I$68="X",$I$17&gt;G68),K69,0))</f>
        <v>0</v>
      </c>
      <c r="K69" s="257">
        <f>'Tabella-Z2'!G44</f>
        <v>0.01</v>
      </c>
      <c r="L69" s="306"/>
      <c r="M69" s="256">
        <f>IF(AND($H$68="X",$L$17&gt;G68),N69,IF(AND($L$68="X",$L$17&gt;G68),N69,0))</f>
        <v>0</v>
      </c>
      <c r="N69" s="257">
        <f>IF(L19="",0,IF(VLOOKUP($L$19,'Tabella-Z1'!$J$26:$L$31,3)=13,'Tabella-Z2'!H44,'Tabella-Z2'!I44))</f>
        <v>0</v>
      </c>
      <c r="O69" s="306"/>
      <c r="P69" s="256">
        <f>IF(AND($H$68="X",$O$17&gt;G68),Q69,IF(AND($O$68="X",$O$17&gt;G68),Q69,0))</f>
        <v>0</v>
      </c>
      <c r="Q69" s="257">
        <f>'Tabella-Z2'!J44</f>
        <v>0.01</v>
      </c>
      <c r="R69" s="306"/>
      <c r="S69" s="256">
        <f>IF(AND($H$68="X",$R$17&gt;G68),T69,IF(AND($R$68="X",$R$17&gt;G68),T69,0))</f>
        <v>0</v>
      </c>
      <c r="T69" s="257">
        <f>'Tabella-Z2'!J44</f>
        <v>0.01</v>
      </c>
      <c r="U69" s="306"/>
      <c r="V69" s="256">
        <f>IF(AND($H$68="X",$U$17&gt;G68),W69,IF(AND($U$68="X",$U$17&gt;G68),W69,0))</f>
        <v>0</v>
      </c>
      <c r="W69" s="257">
        <f>'Tabella-Z2'!J44</f>
        <v>0.01</v>
      </c>
      <c r="X69" s="306"/>
      <c r="Y69" s="256">
        <f>IF(AND($H$68="X",$X$17&gt;G68),Z69,IF(AND($X$68="X",$X$17&gt;G68),Z69,0))</f>
        <v>0</v>
      </c>
      <c r="Z69" s="257">
        <f>'Tabella-Z2'!L44</f>
        <v>5.8000000000000003E-2</v>
      </c>
      <c r="AA69" s="306"/>
      <c r="AB69" s="256">
        <f>IF(AND($H$68="X",$AA$17&gt;G68),AC69,IF(AND($AA$68="X",$AA$17&gt;G68),AC69,0))</f>
        <v>0</v>
      </c>
      <c r="AC69" s="257">
        <f>'Tabella-Z2'!M44</f>
        <v>4.8000000000000001E-2</v>
      </c>
      <c r="AD69" s="511" t="s">
        <v>3</v>
      </c>
      <c r="AE69" s="467"/>
      <c r="AF69" s="467"/>
      <c r="AG69" s="306"/>
      <c r="AH69" s="256">
        <f>IF(AND($H$68="X",$AG$17&gt;G68),AI69,IF(AND($AG$68="X",$AG$17&gt;G68),AI69,0))</f>
        <v>0</v>
      </c>
      <c r="AI69" s="257">
        <f>'Tabella-Z2'!O44</f>
        <v>4.8000000000000001E-2</v>
      </c>
      <c r="AJ69" s="464" t="s">
        <v>3</v>
      </c>
      <c r="AK69" s="313"/>
      <c r="AL69" s="465"/>
      <c r="AM69" s="259"/>
      <c r="AN69" s="293">
        <f>IF($I$17&gt;$G68,IF($I$17&gt;$G69,($G69-$G68)*J69,($I$17-$G68)*J69),0)</f>
        <v>0</v>
      </c>
      <c r="AQ69" s="293">
        <f>IF($L$17&gt;$G68,IF($L$17&gt;$G69,($G69-$G68)*M69,($L$17-$G68)*M69),0)</f>
        <v>0</v>
      </c>
      <c r="AT69" s="293">
        <f>IF($O$17&gt;$G68,IF($O$17&gt;$G69,($G69-$G68)*P69,($O$17-$G68)*P69),0)</f>
        <v>0</v>
      </c>
      <c r="AU69" s="293"/>
      <c r="AW69" s="293">
        <f>IF($R$17&gt;$G68,IF($R$17&gt;$G69,($G69-$G68)*S69,($R$17-$G68)*S69),0)</f>
        <v>0</v>
      </c>
      <c r="AZ69" s="293">
        <f>IF($U$17&gt;$G68,IF($U$17&gt;$G69,($G69-$G68)*V69,($U$17-$G68)*V69),0)</f>
        <v>0</v>
      </c>
      <c r="BC69" s="293">
        <f>IF($X$17&gt;$G68,IF($X$17&gt;$G69,($G69-$G68)*Y69,($X$17-$G68)*Y69),0)</f>
        <v>0</v>
      </c>
      <c r="BF69" s="293">
        <f>IF($AA$17&gt;$G68,IF($AA$17&gt;$G69,($G69-$G68)*AB69,($AA$17-$G68)*AB69),0)</f>
        <v>0</v>
      </c>
      <c r="BI69" s="293">
        <f>IF($AD$17&gt;$G68,IF($AD$17&gt;$G69,($G69-$G68)*AE69,($AD$17-$G68)*AE69),0)</f>
        <v>0</v>
      </c>
      <c r="BL69" s="293">
        <f>IF($AG$17&gt;$G68,IF($AG$17&gt;$G69,($G69-$G68)*AH69,($AG$17-$G68)*AH69),0)</f>
        <v>0</v>
      </c>
      <c r="BO69" s="293">
        <f>IF($AJ$17&gt;$G68,IF($AJ$17&gt;$G69,($G69-$G68)*AK69,($AJ$17-$G68)*AK69),0)</f>
        <v>0</v>
      </c>
    </row>
    <row r="70" spans="1:67" ht="18" customHeight="1" outlineLevel="1" x14ac:dyDescent="0.2">
      <c r="A70" s="1"/>
      <c r="B70" s="444"/>
      <c r="C70" s="447"/>
      <c r="D70" s="504"/>
      <c r="E70" s="504"/>
      <c r="F70" s="211" t="s">
        <v>484</v>
      </c>
      <c r="G70" s="267">
        <v>1000000</v>
      </c>
      <c r="H70" s="431"/>
      <c r="I70" s="434"/>
      <c r="J70" s="256">
        <f>IF(AND($H$68="X",$I$17&gt;G69),K70,IF(AND($I$68="X",$I$17&gt;G69),K70,0))</f>
        <v>0</v>
      </c>
      <c r="K70" s="257">
        <f>'Tabella-Z2'!G45</f>
        <v>1.2999999999999999E-2</v>
      </c>
      <c r="L70" s="306"/>
      <c r="M70" s="256">
        <f>IF(AND($H$68="X",$L$17&gt;G69),N70,IF(AND($L$68="X",$L$17&gt;G69),N70,0))</f>
        <v>0</v>
      </c>
      <c r="N70" s="257">
        <f>IF(L19="",0,IF(VLOOKUP($L$19,'Tabella-Z1'!$J$26:$L$31,3)=13,'Tabella-Z2'!H45,'Tabella-Z2'!I45))</f>
        <v>0</v>
      </c>
      <c r="O70" s="306"/>
      <c r="P70" s="256">
        <f t="shared" ref="P70:P73" si="55">IF(AND($H$68="X",$O$17&gt;G69),Q70,IF(AND($O$68="X",$O$17&gt;G69),Q70,0))</f>
        <v>0</v>
      </c>
      <c r="Q70" s="257">
        <f>'Tabella-Z2'!J45</f>
        <v>1.2999999999999999E-2</v>
      </c>
      <c r="R70" s="306"/>
      <c r="S70" s="256">
        <f>IF(AND($H$68="X",$R$17&gt;G69),T70,IF(AND($R$68="X",$R$17&gt;G69),T70,0))</f>
        <v>0</v>
      </c>
      <c r="T70" s="257">
        <f>'Tabella-Z2'!J45</f>
        <v>1.2999999999999999E-2</v>
      </c>
      <c r="U70" s="306"/>
      <c r="V70" s="256">
        <f>IF(AND($H$68="X",$U$17&gt;G69),W70,IF(AND($U$68="X",$U$17&gt;G69),W70,0))</f>
        <v>0</v>
      </c>
      <c r="W70" s="257">
        <f>'Tabella-Z2'!J45</f>
        <v>1.2999999999999999E-2</v>
      </c>
      <c r="X70" s="306"/>
      <c r="Y70" s="256">
        <f>IF(AND($H$68="X",$X$17&gt;G69),Z70,IF(AND($X$68="X",$X$17&gt;G69),Z70,0))</f>
        <v>0</v>
      </c>
      <c r="Z70" s="257">
        <f>'Tabella-Z2'!L45</f>
        <v>4.7E-2</v>
      </c>
      <c r="AA70" s="306"/>
      <c r="AB70" s="256">
        <f>IF(AND($H$68="X",$AA$17&gt;G69),AC70,IF(AND($AA$68="X",$AA$17&gt;G69),AC70,0))</f>
        <v>0</v>
      </c>
      <c r="AC70" s="257">
        <f>'Tabella-Z2'!M45</f>
        <v>4.3999999999999997E-2</v>
      </c>
      <c r="AD70" s="511" t="s">
        <v>3</v>
      </c>
      <c r="AE70" s="467"/>
      <c r="AF70" s="467"/>
      <c r="AG70" s="306"/>
      <c r="AH70" s="256">
        <f>IF(AND($H$68="X",$AG$17&gt;G69),AI70,IF(AND($AG$68="X",$AG$17&gt;G69),AI70,0))</f>
        <v>0</v>
      </c>
      <c r="AI70" s="257">
        <f>'Tabella-Z2'!O45</f>
        <v>4.3999999999999997E-2</v>
      </c>
      <c r="AJ70" s="464" t="s">
        <v>3</v>
      </c>
      <c r="AK70" s="313"/>
      <c r="AL70" s="465"/>
      <c r="AM70" s="259"/>
      <c r="AN70" s="293">
        <f>IF($I$17&gt;$G69,IF($I$17&gt;$G70,($G70-$G69)*J70,($I$17-$G69)*J70),0)</f>
        <v>0</v>
      </c>
      <c r="AQ70" s="293">
        <f>IF($L$17&gt;$G69,IF($L$17&gt;$G70,($G70-$G69)*M70,($L$17-$G69)*M70),0)</f>
        <v>0</v>
      </c>
      <c r="AT70" s="293">
        <f>IF($O$17&gt;$G69,IF($O$17&gt;$G70,($G70-$G69)*P70,($O$17-$G69)*P70),0)</f>
        <v>0</v>
      </c>
      <c r="AU70" s="293"/>
      <c r="AW70" s="293">
        <f>IF($R$17&gt;$G69,IF($R$17&gt;$G70,($G70-$G69)*S70,($R$17-$G69)*S70),0)</f>
        <v>0</v>
      </c>
      <c r="AZ70" s="293">
        <f>IF($U$17&gt;$G69,IF($U$17&gt;$G70,($G70-$G69)*V70,($U$17-$G69)*V70),0)</f>
        <v>0</v>
      </c>
      <c r="BC70" s="293">
        <f>IF($X$17&gt;$G69,IF($X$17&gt;$G70,($G70-$G69)*Y70,($X$17-$G69)*Y70),0)</f>
        <v>0</v>
      </c>
      <c r="BF70" s="293">
        <f>IF($AA$17&gt;$G69,IF($AA$17&gt;$G70,($G70-$G69)*AB70,($AA$17-$G69)*AB70),0)</f>
        <v>0</v>
      </c>
      <c r="BI70" s="293">
        <f>IF($AD$17&gt;$G69,IF($AD$17&gt;$G70,($G70-$G69)*AE70,($AD$17-$G69)*AE70),0)</f>
        <v>0</v>
      </c>
      <c r="BL70" s="293">
        <f>IF($AG$17&gt;$G69,IF($AG$17&gt;$G70,($G70-$G69)*AH70,($AG$17-$G69)*AH70),0)</f>
        <v>0</v>
      </c>
      <c r="BO70" s="293">
        <f>IF($AJ$17&gt;$G69,IF($AJ$17&gt;$G70,($G70-$G69)*AK70,($AJ$17-$G69)*AK70),0)</f>
        <v>0</v>
      </c>
    </row>
    <row r="71" spans="1:67" ht="18" customHeight="1" outlineLevel="1" x14ac:dyDescent="0.2">
      <c r="A71" s="1"/>
      <c r="B71" s="444"/>
      <c r="C71" s="447"/>
      <c r="D71" s="504"/>
      <c r="E71" s="504"/>
      <c r="F71" s="211" t="s">
        <v>484</v>
      </c>
      <c r="G71" s="267">
        <v>2500000</v>
      </c>
      <c r="H71" s="431"/>
      <c r="I71" s="434"/>
      <c r="J71" s="256">
        <f>IF(AND($H$68="X",$I$17&gt;G70),K71,IF(AND($I$68="X",$I$17&gt;G70),K71,0))</f>
        <v>0</v>
      </c>
      <c r="K71" s="257">
        <f>'Tabella-Z2'!G46</f>
        <v>1.7999999999999999E-2</v>
      </c>
      <c r="L71" s="306"/>
      <c r="M71" s="256">
        <f>IF(AND($H$68="X",$L$17&gt;G70),N71,IF(AND($L$68="X",$L$17&gt;G70),N71,0))</f>
        <v>0</v>
      </c>
      <c r="N71" s="257">
        <f>IF(L19="",0,IF(VLOOKUP($L$19,'Tabella-Z1'!$J$26:$L$31,3)=13,'Tabella-Z2'!H46,'Tabella-Z2'!I46))</f>
        <v>0</v>
      </c>
      <c r="O71" s="306"/>
      <c r="P71" s="256">
        <f t="shared" si="55"/>
        <v>0</v>
      </c>
      <c r="Q71" s="257">
        <f>'Tabella-Z2'!J46</f>
        <v>1.7999999999999999E-2</v>
      </c>
      <c r="R71" s="306"/>
      <c r="S71" s="256">
        <f>IF(AND($H$68="X",$R$17&gt;G70),T71,IF(AND($R$68="X",$R$17&gt;G70),T71,0))</f>
        <v>0</v>
      </c>
      <c r="T71" s="257">
        <f>'Tabella-Z2'!J46</f>
        <v>1.7999999999999999E-2</v>
      </c>
      <c r="U71" s="306"/>
      <c r="V71" s="256">
        <f>IF(AND($H$68="X",$U$17&gt;G70),W71,IF(AND($U$68="X",$U$17&gt;G70),W71,0))</f>
        <v>0</v>
      </c>
      <c r="W71" s="257">
        <f>'Tabella-Z2'!J46</f>
        <v>1.7999999999999999E-2</v>
      </c>
      <c r="X71" s="306"/>
      <c r="Y71" s="256">
        <f>IF(AND($H$68="X",$X$17&gt;G70),Z71,IF(AND($X$68="X",$X$17&gt;G70),Z71,0))</f>
        <v>0</v>
      </c>
      <c r="Z71" s="257">
        <f>'Tabella-Z2'!L46</f>
        <v>3.4000000000000002E-2</v>
      </c>
      <c r="AA71" s="306"/>
      <c r="AB71" s="256">
        <f>IF(AND($H$68="X",$AA$17&gt;G70),AC71,IF(AND($AA$68="X",$AA$17&gt;G70),AC71,0))</f>
        <v>0</v>
      </c>
      <c r="AC71" s="257">
        <f>'Tabella-Z2'!M46</f>
        <v>4.2000000000000003E-2</v>
      </c>
      <c r="AD71" s="511" t="s">
        <v>3</v>
      </c>
      <c r="AE71" s="467"/>
      <c r="AF71" s="467"/>
      <c r="AG71" s="306"/>
      <c r="AH71" s="256">
        <f>IF(AND($H$68="X",$AG$17&gt;G70),AI71,IF(AND($AG$68="X",$AG$17&gt;G70),AI71,0))</f>
        <v>0</v>
      </c>
      <c r="AI71" s="257">
        <f>'Tabella-Z2'!O46</f>
        <v>4.2000000000000003E-2</v>
      </c>
      <c r="AJ71" s="464" t="s">
        <v>3</v>
      </c>
      <c r="AK71" s="313"/>
      <c r="AL71" s="465"/>
      <c r="AM71" s="4"/>
      <c r="AN71" s="293">
        <f>IF($I$17&gt;$G70,IF($I$17&gt;$G71,($G71-$G70)*J71,($I$17-$G70)*J71),0)</f>
        <v>0</v>
      </c>
      <c r="AQ71" s="293">
        <f>IF($L$17&gt;$G70,IF($L$17&gt;$G71,($G71-$G70)*M71,($L$17-$G70)*M71),0)</f>
        <v>0</v>
      </c>
      <c r="AT71" s="293">
        <f>IF($O$17&gt;$G70,IF($O$17&gt;$G71,($G71-$G70)*P71,($O$17-$G70)*P71),0)</f>
        <v>0</v>
      </c>
      <c r="AU71" s="293"/>
      <c r="AW71" s="293">
        <f>IF($R$17&gt;$G70,IF($R$17&gt;$G71,($G71-$G70)*S71,($R$17-$G70)*S71),0)</f>
        <v>0</v>
      </c>
      <c r="AZ71" s="293">
        <f>IF($U$17&gt;$G70,IF($U$17&gt;$G71,($G71-$G70)*V71,($U$17-$G70)*V71),0)</f>
        <v>0</v>
      </c>
      <c r="BC71" s="293">
        <f>IF($X$17&gt;$G70,IF($X$17&gt;$G71,($G71-$G70)*Y71,($X$17-$G70)*Y71),0)</f>
        <v>0</v>
      </c>
      <c r="BF71" s="293">
        <f>IF($AA$17&gt;$G70,IF($AA$17&gt;$G71,($G71-$G70)*AB71,($AA$17-$G70)*AB71),0)</f>
        <v>0</v>
      </c>
      <c r="BI71" s="293">
        <f>IF($AD$17&gt;$G70,IF($AD$17&gt;$G71,($G71-$G70)*AE71,($AD$17-$G70)*AE71),0)</f>
        <v>0</v>
      </c>
      <c r="BL71" s="293">
        <f>IF($AG$17&gt;$G70,IF($AG$17&gt;$G71,($G71-$G70)*AH71,($AG$17-$G70)*AH71),0)</f>
        <v>0</v>
      </c>
      <c r="BO71" s="293">
        <f>IF($AJ$17&gt;$G70,IF($AJ$17&gt;$G71,($G71-$G70)*AK71,($AJ$17-$G70)*AK71),0)</f>
        <v>0</v>
      </c>
    </row>
    <row r="72" spans="1:67" ht="18" customHeight="1" outlineLevel="1" x14ac:dyDescent="0.2">
      <c r="A72" s="1"/>
      <c r="B72" s="444"/>
      <c r="C72" s="447"/>
      <c r="D72" s="504"/>
      <c r="E72" s="504"/>
      <c r="F72" s="211" t="s">
        <v>484</v>
      </c>
      <c r="G72" s="267">
        <v>10000000</v>
      </c>
      <c r="H72" s="431"/>
      <c r="I72" s="434"/>
      <c r="J72" s="256">
        <f>IF(AND($H$68="X",$I$17&gt;G71),K72,IF(AND($I$68="X",$I$17&gt;G71),K72,0))</f>
        <v>0</v>
      </c>
      <c r="K72" s="257">
        <f>'Tabella-Z2'!G47</f>
        <v>2.1999999999999999E-2</v>
      </c>
      <c r="L72" s="306"/>
      <c r="M72" s="256">
        <f>IF(AND($H$68="X",$L$17&gt;G71),N72,IF(AND($L$68="X",$L$17&gt;G71),N72,0))</f>
        <v>0</v>
      </c>
      <c r="N72" s="257">
        <f>IF(L19="",0,IF(VLOOKUP($L$19,'Tabella-Z1'!$J$26:$L$31,3)=13,'Tabella-Z2'!H47,'Tabella-Z2'!I47))</f>
        <v>0</v>
      </c>
      <c r="O72" s="306"/>
      <c r="P72" s="256">
        <f t="shared" si="55"/>
        <v>0</v>
      </c>
      <c r="Q72" s="257">
        <f>'Tabella-Z2'!J47</f>
        <v>2.1999999999999999E-2</v>
      </c>
      <c r="R72" s="306"/>
      <c r="S72" s="256">
        <f>IF(AND($H$68="X",$R$17&gt;G71),T72,IF(AND($R$68="X",$R$17&gt;G71),T72,0))</f>
        <v>0</v>
      </c>
      <c r="T72" s="257">
        <f>'Tabella-Z2'!J47</f>
        <v>2.1999999999999999E-2</v>
      </c>
      <c r="U72" s="306"/>
      <c r="V72" s="256">
        <f>IF(AND($H$68="X",$U$17&gt;G71),W72,IF(AND($U$68="X",$U$17&gt;G71),W72,0))</f>
        <v>0</v>
      </c>
      <c r="W72" s="257">
        <f>'Tabella-Z2'!J47</f>
        <v>2.1999999999999999E-2</v>
      </c>
      <c r="X72" s="306"/>
      <c r="Y72" s="256">
        <f>IF(AND($H$68="X",$X$17&gt;G71),Z72,IF(AND($X$68="X",$X$17&gt;G71),Z72,0))</f>
        <v>0</v>
      </c>
      <c r="Z72" s="257">
        <f>'Tabella-Z2'!L47</f>
        <v>1.9E-2</v>
      </c>
      <c r="AA72" s="306"/>
      <c r="AB72" s="256">
        <f>IF(AND($H$68="X",$AA$17&gt;G71),AC72,IF(AND($AA$68="X",$AA$17&gt;G71),AC72,0))</f>
        <v>0</v>
      </c>
      <c r="AC72" s="257">
        <f>'Tabella-Z2'!M47</f>
        <v>2.7E-2</v>
      </c>
      <c r="AD72" s="511" t="s">
        <v>3</v>
      </c>
      <c r="AE72" s="467"/>
      <c r="AF72" s="467"/>
      <c r="AG72" s="306"/>
      <c r="AH72" s="256">
        <f>IF(AND($H$68="X",$AG$17&gt;G71),AI72,IF(AND($AG$68="X",$AG$17&gt;G71),AI72,0))</f>
        <v>0</v>
      </c>
      <c r="AI72" s="257">
        <f>'Tabella-Z2'!O47</f>
        <v>2.7E-2</v>
      </c>
      <c r="AJ72" s="464" t="s">
        <v>3</v>
      </c>
      <c r="AK72" s="313"/>
      <c r="AL72" s="465"/>
      <c r="AM72" s="4"/>
      <c r="AN72" s="293">
        <f>IF($I$17&gt;$G71,IF($I$17&gt;$G72,($G72-$G71)*J72,($I$17-$G71)*J72),0)</f>
        <v>0</v>
      </c>
      <c r="AQ72" s="293">
        <f>IF($L$17&gt;$G71,IF($L$17&gt;$G72,($G72-$G71)*M72,($L$17-$G71)*M72),0)</f>
        <v>0</v>
      </c>
      <c r="AT72" s="293">
        <f>IF($O$17&gt;$G71,IF($O$17&gt;$G72,($G72-$G71)*P72,($O$17-$G71)*P72),0)</f>
        <v>0</v>
      </c>
      <c r="AU72" s="293"/>
      <c r="AW72" s="293">
        <f>IF($R$17&gt;$G71,IF($R$17&gt;$G72,($G72-$G71)*S72,($R$17-$G71)*S72),0)</f>
        <v>0</v>
      </c>
      <c r="AZ72" s="293">
        <f>IF($U$17&gt;$G71,IF($U$17&gt;$G72,($G72-$G71)*V72,($U$17-$G71)*V72),0)</f>
        <v>0</v>
      </c>
      <c r="BC72" s="293">
        <f>IF($X$17&gt;$G71,IF($X$17&gt;$G72,($G72-$G71)*Y72,($X$17-$G71)*Y72),0)</f>
        <v>0</v>
      </c>
      <c r="BF72" s="293">
        <f>IF($AA$17&gt;$G71,IF($AA$17&gt;$G72,($G72-$G71)*AB72,($AA$17-$G71)*AB72),0)</f>
        <v>0</v>
      </c>
      <c r="BI72" s="293">
        <f>IF($AD$17&gt;$G71,IF($AD$17&gt;$G72,($G72-$G71)*AE72,($AD$17-$G71)*AE72),0)</f>
        <v>0</v>
      </c>
      <c r="BL72" s="293">
        <f>IF($AG$17&gt;$G71,IF($AG$17&gt;$G72,($G72-$G71)*AH72,($AG$17-$G71)*AH72),0)</f>
        <v>0</v>
      </c>
      <c r="BO72" s="293">
        <f>IF($AJ$17&gt;$G71,IF($AJ$17&gt;$G72,($G72-$G71)*AK72,($AJ$17-$G71)*AK72),0)</f>
        <v>0</v>
      </c>
    </row>
    <row r="73" spans="1:67" ht="18" customHeight="1" outlineLevel="1" x14ac:dyDescent="0.2">
      <c r="A73" s="1"/>
      <c r="B73" s="444"/>
      <c r="C73" s="447"/>
      <c r="D73" s="505"/>
      <c r="E73" s="505"/>
      <c r="F73" s="211" t="s">
        <v>485</v>
      </c>
      <c r="G73" s="268"/>
      <c r="H73" s="432"/>
      <c r="I73" s="435"/>
      <c r="J73" s="49">
        <f>IF(AND($H$68="X",$I$17&gt;G72),K73,IF(AND($I$68="X",$I$17&gt;G72),K73,0))</f>
        <v>0</v>
      </c>
      <c r="K73" s="50">
        <f>'Tabella-Z2'!G48</f>
        <v>2.1000000000000001E-2</v>
      </c>
      <c r="L73" s="307"/>
      <c r="M73" s="49">
        <f>IF(AND($H$68="X",$L$17&gt;G72),N73,IF(AND($L$68="X",$L$17&gt;G72),N73,0))</f>
        <v>0</v>
      </c>
      <c r="N73" s="50">
        <f>IF(L19="",0,IF(VLOOKUP($L$19,'Tabella-Z1'!$J$26:$L$31,3)=13,'Tabella-Z2'!H48,'Tabella-Z2'!I48))</f>
        <v>0</v>
      </c>
      <c r="O73" s="307"/>
      <c r="P73" s="49">
        <f t="shared" si="55"/>
        <v>0</v>
      </c>
      <c r="Q73" s="50">
        <f>'Tabella-Z2'!J48</f>
        <v>2.1000000000000001E-2</v>
      </c>
      <c r="R73" s="307"/>
      <c r="S73" s="49">
        <f>IF(AND($H$68="X",$R$17&gt;G72),T73,IF(AND($R$68="X",$R$17&gt;G72),T73,0))</f>
        <v>0</v>
      </c>
      <c r="T73" s="50">
        <f>'Tabella-Z2'!J48</f>
        <v>2.1000000000000001E-2</v>
      </c>
      <c r="U73" s="307"/>
      <c r="V73" s="49">
        <f>IF(AND($H$68="X",$U$17&gt;G72),W73,IF(AND($U$68="X",$U$17&gt;G72),W73,0))</f>
        <v>0</v>
      </c>
      <c r="W73" s="50">
        <f>'Tabella-Z2'!J48</f>
        <v>2.1000000000000001E-2</v>
      </c>
      <c r="X73" s="307"/>
      <c r="Y73" s="49">
        <f>IF(AND($H$68="X",$X$17&gt;G72),Z73,IF(AND($X$68="X",$X$17&gt;G72),Z73,0))</f>
        <v>0</v>
      </c>
      <c r="Z73" s="50">
        <f>'Tabella-Z2'!L48</f>
        <v>1.7999999999999999E-2</v>
      </c>
      <c r="AA73" s="307"/>
      <c r="AB73" s="49">
        <f>IF(AND($H$68="X",$AA$17&gt;G72),AC73,IF(AND($AA$68="X",$AA$17&gt;G72),AC73,0))</f>
        <v>0</v>
      </c>
      <c r="AC73" s="50">
        <f>'Tabella-Z2'!M48</f>
        <v>2.5000000000000001E-2</v>
      </c>
      <c r="AD73" s="651" t="s">
        <v>3</v>
      </c>
      <c r="AE73" s="477"/>
      <c r="AF73" s="477"/>
      <c r="AG73" s="307"/>
      <c r="AH73" s="49">
        <f>IF(AND($H$68="X",$AG$17&gt;G72),AI73,IF(AND($AG$68="X",$AG$17&gt;G72),AI73,0))</f>
        <v>0</v>
      </c>
      <c r="AI73" s="50">
        <f>'Tabella-Z2'!O48</f>
        <v>2.5000000000000001E-2</v>
      </c>
      <c r="AJ73" s="482" t="s">
        <v>3</v>
      </c>
      <c r="AK73" s="477"/>
      <c r="AL73" s="483"/>
      <c r="AM73" s="259"/>
      <c r="AN73" s="293">
        <f>IF($I$17&gt;$G72,($I$17-$G72)*J73,0)</f>
        <v>0</v>
      </c>
      <c r="AQ73" s="293">
        <f>IF($L$17&gt;$G72,($L$17-$G72)*M73,0)</f>
        <v>0</v>
      </c>
      <c r="AT73" s="293">
        <f>IF($O$17&gt;$G72,($O$17-$G72)*P73,0)</f>
        <v>0</v>
      </c>
      <c r="AU73" s="293"/>
      <c r="AW73" s="293">
        <f>IF($R$17&gt;$G72,($R$17-$G72)*S73,0)</f>
        <v>0</v>
      </c>
      <c r="AZ73" s="293">
        <f>IF($U$17&gt;$G72,($U$17-$G72)*V73,0)</f>
        <v>0</v>
      </c>
      <c r="BC73" s="293">
        <f>IF($X$17&gt;$G72,($X$17-$G72)*Y73,0)</f>
        <v>0</v>
      </c>
      <c r="BF73" s="293">
        <f>IF($AA$17&gt;$G72,($AA$17-$G72)*AB73,0)</f>
        <v>0</v>
      </c>
      <c r="BI73" s="293">
        <f>IF($AD$17&gt;$G72,($AD$17-$G72)*AE73,0)</f>
        <v>0</v>
      </c>
      <c r="BL73" s="293">
        <f>IF($AG$17&gt;$G72,($AG$17-$G72)*AH73,0)</f>
        <v>0</v>
      </c>
      <c r="BO73" s="293">
        <f>IF($AJ$17&gt;$G72,($AJ$17-$G72)*AK73,0)</f>
        <v>0</v>
      </c>
    </row>
    <row r="74" spans="1:67" ht="18" customHeight="1" outlineLevel="1" x14ac:dyDescent="0.2">
      <c r="A74" s="1"/>
      <c r="B74" s="444"/>
      <c r="C74" s="447"/>
      <c r="D74" s="211" t="s">
        <v>536</v>
      </c>
      <c r="E74" s="334" t="s">
        <v>537</v>
      </c>
      <c r="F74" s="335"/>
      <c r="G74" s="336"/>
      <c r="H74" s="43"/>
      <c r="I74" s="286"/>
      <c r="J74" s="240">
        <f t="shared" si="47"/>
        <v>0</v>
      </c>
      <c r="K74" s="241">
        <f>'Tabella-Z2'!G49</f>
        <v>0.02</v>
      </c>
      <c r="L74" s="239"/>
      <c r="M74" s="240">
        <f t="shared" si="48"/>
        <v>0</v>
      </c>
      <c r="N74" s="241">
        <f>'Tabella-Z2'!H49</f>
        <v>0.02</v>
      </c>
      <c r="O74" s="239"/>
      <c r="P74" s="240">
        <f t="shared" si="49"/>
        <v>0</v>
      </c>
      <c r="Q74" s="241">
        <f>'Tabella-Z2'!J49</f>
        <v>0.02</v>
      </c>
      <c r="R74" s="239"/>
      <c r="S74" s="240">
        <f t="shared" si="50"/>
        <v>0</v>
      </c>
      <c r="T74" s="241">
        <f>'Tabella-Z2'!J49</f>
        <v>0.02</v>
      </c>
      <c r="U74" s="239"/>
      <c r="V74" s="240">
        <f t="shared" ref="V74:V79" si="56">IF($H74="X",W74,IF(U74="X",W74,0))</f>
        <v>0</v>
      </c>
      <c r="W74" s="241">
        <f>'Tabella-Z2'!J49</f>
        <v>0.02</v>
      </c>
      <c r="X74" s="239"/>
      <c r="Y74" s="240">
        <f t="shared" si="51"/>
        <v>0</v>
      </c>
      <c r="Z74" s="241">
        <f>'Tabella-Z2'!L49</f>
        <v>0.02</v>
      </c>
      <c r="AA74" s="239"/>
      <c r="AB74" s="240">
        <f t="shared" si="52"/>
        <v>0</v>
      </c>
      <c r="AC74" s="241">
        <f>'Tabella-Z2'!M49</f>
        <v>0.02</v>
      </c>
      <c r="AD74" s="239"/>
      <c r="AE74" s="240">
        <f t="shared" ref="AE74" si="57">IF($H74="X",AF74,IF(AD74="X",AF74,0))</f>
        <v>0</v>
      </c>
      <c r="AF74" s="241">
        <f>'Tabella-Z2'!N49</f>
        <v>0.02</v>
      </c>
      <c r="AG74" s="239"/>
      <c r="AH74" s="240">
        <f t="shared" si="53"/>
        <v>0</v>
      </c>
      <c r="AI74" s="241">
        <f>'Tabella-Z2'!O49</f>
        <v>0.02</v>
      </c>
      <c r="AJ74" s="472" t="s">
        <v>3</v>
      </c>
      <c r="AK74" s="473"/>
      <c r="AL74" s="474"/>
      <c r="AM74" s="4"/>
    </row>
    <row r="75" spans="1:67" ht="18" customHeight="1" outlineLevel="1" x14ac:dyDescent="0.2">
      <c r="A75" s="1"/>
      <c r="B75" s="444"/>
      <c r="C75" s="447"/>
      <c r="D75" s="211" t="s">
        <v>538</v>
      </c>
      <c r="E75" s="334" t="s">
        <v>539</v>
      </c>
      <c r="F75" s="335"/>
      <c r="G75" s="336"/>
      <c r="H75" s="45"/>
      <c r="I75" s="255"/>
      <c r="J75" s="256">
        <f t="shared" si="47"/>
        <v>0</v>
      </c>
      <c r="K75" s="257">
        <f>'Tabella-Z2'!G50</f>
        <v>0.03</v>
      </c>
      <c r="L75" s="258"/>
      <c r="M75" s="256">
        <f t="shared" si="48"/>
        <v>0</v>
      </c>
      <c r="N75" s="257">
        <f>'Tabella-Z2'!H50</f>
        <v>0.03</v>
      </c>
      <c r="O75" s="258"/>
      <c r="P75" s="256">
        <f t="shared" si="49"/>
        <v>0</v>
      </c>
      <c r="Q75" s="257">
        <f>'Tabella-Z2'!J50</f>
        <v>0.01</v>
      </c>
      <c r="R75" s="258"/>
      <c r="S75" s="256">
        <f t="shared" si="50"/>
        <v>0</v>
      </c>
      <c r="T75" s="257">
        <f>'Tabella-Z2'!J50</f>
        <v>0.01</v>
      </c>
      <c r="U75" s="258"/>
      <c r="V75" s="256">
        <f t="shared" si="56"/>
        <v>0</v>
      </c>
      <c r="W75" s="257">
        <f>'Tabella-Z2'!J50</f>
        <v>0.01</v>
      </c>
      <c r="X75" s="258"/>
      <c r="Y75" s="256">
        <f t="shared" si="51"/>
        <v>0</v>
      </c>
      <c r="Z75" s="257">
        <f>'Tabella-Z2'!L50</f>
        <v>0.03</v>
      </c>
      <c r="AA75" s="258"/>
      <c r="AB75" s="256">
        <f t="shared" si="52"/>
        <v>0</v>
      </c>
      <c r="AC75" s="257">
        <f>'Tabella-Z2'!M50</f>
        <v>0.01</v>
      </c>
      <c r="AD75" s="650" t="s">
        <v>3</v>
      </c>
      <c r="AE75" s="313"/>
      <c r="AF75" s="313"/>
      <c r="AG75" s="258"/>
      <c r="AH75" s="256">
        <f t="shared" si="53"/>
        <v>0</v>
      </c>
      <c r="AI75" s="257">
        <f>'Tabella-Z2'!O50</f>
        <v>0.03</v>
      </c>
      <c r="AJ75" s="464" t="s">
        <v>3</v>
      </c>
      <c r="AK75" s="313"/>
      <c r="AL75" s="465"/>
      <c r="AM75" s="4"/>
    </row>
    <row r="76" spans="1:67" ht="18" customHeight="1" outlineLevel="1" x14ac:dyDescent="0.2">
      <c r="A76" s="1"/>
      <c r="B76" s="444"/>
      <c r="C76" s="447"/>
      <c r="D76" s="211" t="s">
        <v>540</v>
      </c>
      <c r="E76" s="334" t="s">
        <v>314</v>
      </c>
      <c r="F76" s="418"/>
      <c r="G76" s="419"/>
      <c r="H76" s="45"/>
      <c r="I76" s="255"/>
      <c r="J76" s="256">
        <f t="shared" ref="J76:J86" si="58">IF($H76="X",K76,IF(I76="X",K76,0))</f>
        <v>0</v>
      </c>
      <c r="K76" s="257">
        <f>'Tabella-Z2'!G51</f>
        <v>0.03</v>
      </c>
      <c r="L76" s="258"/>
      <c r="M76" s="256">
        <f t="shared" ref="M76:M86" si="59">IF($H76="X",N76,IF(L76="X",N76,0))</f>
        <v>0</v>
      </c>
      <c r="N76" s="257">
        <f>'Tabella-Z2'!H51</f>
        <v>0.03</v>
      </c>
      <c r="O76" s="258"/>
      <c r="P76" s="256">
        <f t="shared" ref="P76:P86" si="60">IF($H76="X",Q76,IF(O76="X",Q76,0))</f>
        <v>0</v>
      </c>
      <c r="Q76" s="257">
        <f>'Tabella-Z2'!J51</f>
        <v>0.03</v>
      </c>
      <c r="R76" s="258"/>
      <c r="S76" s="256">
        <f t="shared" ref="S76:S86" si="61">IF($H76="X",T76,IF(R76="X",T76,0))</f>
        <v>0</v>
      </c>
      <c r="T76" s="257">
        <f>'Tabella-Z2'!J51</f>
        <v>0.03</v>
      </c>
      <c r="U76" s="258"/>
      <c r="V76" s="256">
        <f t="shared" si="56"/>
        <v>0</v>
      </c>
      <c r="W76" s="257">
        <f>'Tabella-Z2'!J51</f>
        <v>0.03</v>
      </c>
      <c r="X76" s="312" t="s">
        <v>3</v>
      </c>
      <c r="Y76" s="313"/>
      <c r="Z76" s="313"/>
      <c r="AA76" s="650" t="s">
        <v>3</v>
      </c>
      <c r="AB76" s="313"/>
      <c r="AC76" s="313"/>
      <c r="AD76" s="650" t="s">
        <v>3</v>
      </c>
      <c r="AE76" s="313"/>
      <c r="AF76" s="313"/>
      <c r="AG76" s="650" t="s">
        <v>3</v>
      </c>
      <c r="AH76" s="313"/>
      <c r="AI76" s="313"/>
      <c r="AJ76" s="464" t="s">
        <v>3</v>
      </c>
      <c r="AK76" s="313"/>
      <c r="AL76" s="465"/>
      <c r="AM76" s="259"/>
    </row>
    <row r="77" spans="1:67" ht="18" customHeight="1" outlineLevel="1" x14ac:dyDescent="0.2">
      <c r="A77" s="1"/>
      <c r="B77" s="444"/>
      <c r="C77" s="447"/>
      <c r="D77" s="211" t="s">
        <v>541</v>
      </c>
      <c r="E77" s="334" t="s">
        <v>542</v>
      </c>
      <c r="F77" s="335"/>
      <c r="G77" s="336"/>
      <c r="H77" s="45"/>
      <c r="I77" s="255"/>
      <c r="J77" s="256">
        <f t="shared" si="58"/>
        <v>0</v>
      </c>
      <c r="K77" s="257">
        <f>'Tabella-Z2'!G52</f>
        <v>5.0000000000000001E-3</v>
      </c>
      <c r="L77" s="258"/>
      <c r="M77" s="256">
        <f t="shared" si="59"/>
        <v>0</v>
      </c>
      <c r="N77" s="257">
        <f>'Tabella-Z2'!H52</f>
        <v>5.0000000000000001E-3</v>
      </c>
      <c r="O77" s="258"/>
      <c r="P77" s="256">
        <f t="shared" si="60"/>
        <v>0</v>
      </c>
      <c r="Q77" s="257">
        <f>'Tabella-Z2'!J52</f>
        <v>5.0000000000000001E-3</v>
      </c>
      <c r="R77" s="258"/>
      <c r="S77" s="256">
        <f t="shared" si="61"/>
        <v>0</v>
      </c>
      <c r="T77" s="257">
        <f>'Tabella-Z2'!J52</f>
        <v>5.0000000000000001E-3</v>
      </c>
      <c r="U77" s="258"/>
      <c r="V77" s="256">
        <f t="shared" si="56"/>
        <v>0</v>
      </c>
      <c r="W77" s="257">
        <f>'Tabella-Z2'!J52</f>
        <v>5.0000000000000001E-3</v>
      </c>
      <c r="X77" s="312" t="s">
        <v>3</v>
      </c>
      <c r="Y77" s="313"/>
      <c r="Z77" s="313"/>
      <c r="AA77" s="650" t="s">
        <v>3</v>
      </c>
      <c r="AB77" s="313"/>
      <c r="AC77" s="313"/>
      <c r="AD77" s="650" t="s">
        <v>3</v>
      </c>
      <c r="AE77" s="313"/>
      <c r="AF77" s="313"/>
      <c r="AG77" s="650" t="s">
        <v>3</v>
      </c>
      <c r="AH77" s="313"/>
      <c r="AI77" s="313"/>
      <c r="AJ77" s="464" t="s">
        <v>3</v>
      </c>
      <c r="AK77" s="313"/>
      <c r="AL77" s="465"/>
      <c r="AM77" s="4"/>
    </row>
    <row r="78" spans="1:67" ht="18" customHeight="1" outlineLevel="1" x14ac:dyDescent="0.2">
      <c r="A78" s="1"/>
      <c r="B78" s="444"/>
      <c r="C78" s="447"/>
      <c r="D78" s="211" t="s">
        <v>543</v>
      </c>
      <c r="E78" s="334" t="s">
        <v>544</v>
      </c>
      <c r="F78" s="335"/>
      <c r="G78" s="336"/>
      <c r="H78" s="281"/>
      <c r="I78" s="282"/>
      <c r="J78" s="283">
        <f t="shared" si="58"/>
        <v>0</v>
      </c>
      <c r="K78" s="284">
        <f>'Tabella-Z2'!G53</f>
        <v>0.01</v>
      </c>
      <c r="L78" s="285"/>
      <c r="M78" s="283">
        <f t="shared" si="59"/>
        <v>0</v>
      </c>
      <c r="N78" s="284">
        <f>'Tabella-Z2'!H53</f>
        <v>0.01</v>
      </c>
      <c r="O78" s="285"/>
      <c r="P78" s="283">
        <f t="shared" si="60"/>
        <v>0</v>
      </c>
      <c r="Q78" s="284">
        <f>'Tabella-Z2'!J53</f>
        <v>0.01</v>
      </c>
      <c r="R78" s="285"/>
      <c r="S78" s="283">
        <f t="shared" si="61"/>
        <v>0</v>
      </c>
      <c r="T78" s="284">
        <f>'Tabella-Z2'!J53</f>
        <v>0.01</v>
      </c>
      <c r="U78" s="285"/>
      <c r="V78" s="283">
        <f t="shared" si="56"/>
        <v>0</v>
      </c>
      <c r="W78" s="284">
        <f>'Tabella-Z2'!J53</f>
        <v>0.01</v>
      </c>
      <c r="X78" s="285"/>
      <c r="Y78" s="283">
        <f t="shared" ref="Y78:Y86" si="62">IF($H78="X",Z78,IF(X78="X",Z78,0))</f>
        <v>0</v>
      </c>
      <c r="Z78" s="284">
        <f>'Tabella-Z2'!L53</f>
        <v>0.01</v>
      </c>
      <c r="AA78" s="285"/>
      <c r="AB78" s="283">
        <f t="shared" ref="AB78:AB86" si="63">IF($H78="X",AC78,IF(AA78="X",AC78,0))</f>
        <v>0</v>
      </c>
      <c r="AC78" s="284">
        <f>'Tabella-Z2'!M53</f>
        <v>0.01</v>
      </c>
      <c r="AD78" s="285"/>
      <c r="AE78" s="283">
        <f t="shared" ref="AE78:AE86" si="64">IF($H78="X",AF78,IF(AD78="X",AF78,0))</f>
        <v>0</v>
      </c>
      <c r="AF78" s="284">
        <f>'Tabella-Z2'!N53</f>
        <v>0.01</v>
      </c>
      <c r="AG78" s="285"/>
      <c r="AH78" s="283">
        <f t="shared" ref="AH78:AH86" si="65">IF($H78="X",AI78,IF(AG78="X",AI78,0))</f>
        <v>0</v>
      </c>
      <c r="AI78" s="284">
        <f>'Tabella-Z2'!O53</f>
        <v>0.01</v>
      </c>
      <c r="AJ78" s="466" t="s">
        <v>3</v>
      </c>
      <c r="AK78" s="467"/>
      <c r="AL78" s="468"/>
      <c r="AM78" s="4"/>
    </row>
    <row r="79" spans="1:67" ht="18" customHeight="1" outlineLevel="1" x14ac:dyDescent="0.2">
      <c r="A79" s="1"/>
      <c r="B79" s="444"/>
      <c r="C79" s="447"/>
      <c r="D79" s="489" t="s">
        <v>545</v>
      </c>
      <c r="E79" s="503" t="s">
        <v>546</v>
      </c>
      <c r="F79" s="211" t="s">
        <v>483</v>
      </c>
      <c r="G79" s="267">
        <v>5000000</v>
      </c>
      <c r="H79" s="430"/>
      <c r="I79" s="495"/>
      <c r="J79" s="287">
        <f t="shared" si="58"/>
        <v>0</v>
      </c>
      <c r="K79" s="288">
        <f>'Tabella-Z2'!G54</f>
        <v>0.03</v>
      </c>
      <c r="L79" s="317"/>
      <c r="M79" s="287">
        <f t="shared" si="59"/>
        <v>0</v>
      </c>
      <c r="N79" s="288">
        <f>'Tabella-Z2'!H54</f>
        <v>3.5000000000000003E-2</v>
      </c>
      <c r="O79" s="317"/>
      <c r="P79" s="287">
        <f t="shared" si="60"/>
        <v>0</v>
      </c>
      <c r="Q79" s="288">
        <f>'Tabella-Z2'!J54</f>
        <v>0.03</v>
      </c>
      <c r="R79" s="317"/>
      <c r="S79" s="287">
        <f t="shared" si="61"/>
        <v>0</v>
      </c>
      <c r="T79" s="288">
        <f>'Tabella-Z2'!J54</f>
        <v>0.03</v>
      </c>
      <c r="U79" s="317"/>
      <c r="V79" s="287">
        <f t="shared" si="56"/>
        <v>0</v>
      </c>
      <c r="W79" s="288">
        <f>'Tabella-Z2'!J54</f>
        <v>0.03</v>
      </c>
      <c r="X79" s="317"/>
      <c r="Y79" s="287">
        <f t="shared" si="62"/>
        <v>0</v>
      </c>
      <c r="Z79" s="288">
        <f>'Tabella-Z2'!L54</f>
        <v>3.5000000000000003E-2</v>
      </c>
      <c r="AA79" s="317"/>
      <c r="AB79" s="287">
        <f t="shared" si="63"/>
        <v>0</v>
      </c>
      <c r="AC79" s="288">
        <f>'Tabella-Z2'!M54</f>
        <v>3.5000000000000003E-2</v>
      </c>
      <c r="AD79" s="317"/>
      <c r="AE79" s="287">
        <f t="shared" si="64"/>
        <v>0</v>
      </c>
      <c r="AF79" s="288">
        <f>'Tabella-Z2'!N54</f>
        <v>0.03</v>
      </c>
      <c r="AG79" s="317"/>
      <c r="AH79" s="287">
        <f t="shared" si="65"/>
        <v>0</v>
      </c>
      <c r="AI79" s="288">
        <f>'Tabella-Z2'!O54</f>
        <v>3.5000000000000003E-2</v>
      </c>
      <c r="AJ79" s="469" t="s">
        <v>3</v>
      </c>
      <c r="AK79" s="470"/>
      <c r="AL79" s="471"/>
      <c r="AM79" s="259"/>
      <c r="AN79" s="293">
        <f>IF($I$17&gt;$G79,$G79*J79,$I$17*J79)</f>
        <v>0</v>
      </c>
      <c r="AQ79" s="293">
        <f>IF($L$17&gt;$G79,$G79*M79,$L$17*M79)</f>
        <v>0</v>
      </c>
      <c r="AT79" s="293">
        <f>IF($O$17&gt;$G79,$G79*P79,$O$17*P79)</f>
        <v>0</v>
      </c>
      <c r="AU79" s="293"/>
      <c r="AW79" s="293">
        <f>IF($R$17&gt;$G79,$G79*S79,$R$17*S79)</f>
        <v>0</v>
      </c>
      <c r="AZ79" s="293">
        <f>IF($U$17&gt;$G79,$G79*V79,$U$17*V79)</f>
        <v>0</v>
      </c>
      <c r="BC79" s="293">
        <f>IF($X$17&gt;$G79,$G79*Y79,$X$17*Y79)</f>
        <v>0</v>
      </c>
      <c r="BF79" s="293">
        <f>IF($AA$17&gt;$G79,$G79*AB79,$AA$17*AB79)</f>
        <v>0</v>
      </c>
      <c r="BI79" s="293">
        <f>IF($AD$17&gt;$G79,$G79*AE79,$AD$17*AE79)</f>
        <v>0</v>
      </c>
      <c r="BL79" s="293">
        <f>IF($AG$17&gt;$G79,$G79*AH79,$AG$17*AH79)</f>
        <v>0</v>
      </c>
      <c r="BO79" s="293">
        <f>IF($AJ$17&gt;$G79,$G79*AK79,$AJ$17*AK79)</f>
        <v>0</v>
      </c>
    </row>
    <row r="80" spans="1:67" ht="18" customHeight="1" outlineLevel="1" x14ac:dyDescent="0.2">
      <c r="A80" s="1"/>
      <c r="B80" s="444"/>
      <c r="C80" s="447"/>
      <c r="D80" s="490"/>
      <c r="E80" s="527"/>
      <c r="F80" s="211" t="s">
        <v>484</v>
      </c>
      <c r="G80" s="267">
        <v>20000000</v>
      </c>
      <c r="H80" s="431"/>
      <c r="I80" s="496"/>
      <c r="J80" s="256">
        <f>IF(AND($H$79="X",$I$17&gt;G79),K80,IF(AND($I$79="X",$I$17&gt;G79),K80,0))</f>
        <v>0</v>
      </c>
      <c r="K80" s="257">
        <f>'Tabella-Z2'!G55</f>
        <v>1.4999999999999999E-2</v>
      </c>
      <c r="L80" s="318"/>
      <c r="M80" s="256">
        <f>IF(AND($H$79="X",$L$17&gt;G79),N80,IF(AND($L$79="X",$L$17&gt;G79),N80,0))</f>
        <v>0</v>
      </c>
      <c r="N80" s="257">
        <f>'Tabella-Z2'!H55</f>
        <v>0.02</v>
      </c>
      <c r="O80" s="318"/>
      <c r="P80" s="256">
        <f>IF(AND($H$79="X",$O$17&gt;G79),Q80,IF(AND($O$79="X",$O$17&gt;G79),Q80,0))</f>
        <v>0</v>
      </c>
      <c r="Q80" s="257">
        <f>'Tabella-Z2'!J55</f>
        <v>1.4999999999999999E-2</v>
      </c>
      <c r="R80" s="318"/>
      <c r="S80" s="256">
        <f>IF(AND($H$79="X",$R$17&gt;G79),T80,IF(AND($R$79="X",$R$17&gt;G79),T80,0))</f>
        <v>0</v>
      </c>
      <c r="T80" s="257">
        <f>'Tabella-Z2'!J55</f>
        <v>1.4999999999999999E-2</v>
      </c>
      <c r="U80" s="318"/>
      <c r="V80" s="256">
        <f>IF(AND($H$79="X",$U$17&gt;G79),W80,IF(AND($U$79="X",$U$17&gt;G79),W80,0))</f>
        <v>0</v>
      </c>
      <c r="W80" s="257">
        <f>'Tabella-Z2'!J55</f>
        <v>1.4999999999999999E-2</v>
      </c>
      <c r="X80" s="318"/>
      <c r="Y80" s="256">
        <f>IF(AND($H$79="X",$X$17&gt;G79),Z80,IF(AND($X$79="X",$X$17&gt;G79),Z80,0))</f>
        <v>0</v>
      </c>
      <c r="Z80" s="257">
        <f>'Tabella-Z2'!L55</f>
        <v>0.02</v>
      </c>
      <c r="AA80" s="318"/>
      <c r="AB80" s="256">
        <f>IF(AND($H$79="X",$AA$17&gt;G79),AC80,IF(AND($AA$79="X",$AA$17&gt;G79),AC80,0))</f>
        <v>0</v>
      </c>
      <c r="AC80" s="257">
        <f>'Tabella-Z2'!M55</f>
        <v>0.02</v>
      </c>
      <c r="AD80" s="318"/>
      <c r="AE80" s="256">
        <f>IF(AND($H$79="X",$AD$17&gt;G79),AF80,IF(AND($AD$79="X",$AD$17&gt;G79),AF80,0))</f>
        <v>0</v>
      </c>
      <c r="AF80" s="257">
        <f>'Tabella-Z2'!N55</f>
        <v>1.4999999999999999E-2</v>
      </c>
      <c r="AG80" s="318"/>
      <c r="AH80" s="256">
        <f>IF(AND($H$79="X",$AG$17&gt;G79),AI80,IF(AND($AG$79="X",$AG$17&gt;G79),AI80,0))</f>
        <v>0</v>
      </c>
      <c r="AI80" s="257">
        <f>'Tabella-Z2'!O55</f>
        <v>0.02</v>
      </c>
      <c r="AJ80" s="464" t="s">
        <v>3</v>
      </c>
      <c r="AK80" s="313"/>
      <c r="AL80" s="465"/>
      <c r="AM80" s="259"/>
      <c r="AN80" s="293">
        <f>IF($I$17&gt;$G79,IF($I$17&gt;$G80,($G80-$G79)*J80,($I$17-$G79)*J80),0)</f>
        <v>0</v>
      </c>
      <c r="AQ80" s="293">
        <f>IF($L$17&gt;$G79,IF($L$17&gt;$G80,($G80-$G79)*M80,($L$17-$G79)*M80),0)</f>
        <v>0</v>
      </c>
      <c r="AT80" s="293">
        <f>IF($O$17&gt;$G79,IF($O$17&gt;$G80,($G80-$G79)*P80,($O$17-$G79)*P80),0)</f>
        <v>0</v>
      </c>
      <c r="AU80" s="293"/>
      <c r="AW80" s="293">
        <f>IF($R$17&gt;$G79,IF($R$17&gt;$G80,($G80-$G79)*S80,($R$17-$G79)*S80),0)</f>
        <v>0</v>
      </c>
      <c r="AZ80" s="293">
        <f>IF($U$17&gt;$G79,IF($U$17&gt;$G80,($G80-$G79)*V80,($U$17-$G79)*V80),0)</f>
        <v>0</v>
      </c>
      <c r="BC80" s="293">
        <f>IF($X$17&gt;$G79,IF($X$17&gt;$G80,($G80-$G79)*Y80,($X$17-$G79)*Y80),0)</f>
        <v>0</v>
      </c>
      <c r="BF80" s="293">
        <f>IF($AA$17&gt;$G79,IF($AA$17&gt;$G80,($G80-$G79)*AB80,($AA$17-$G79)*AB80),0)</f>
        <v>0</v>
      </c>
      <c r="BI80" s="293">
        <f>IF($AD$17&gt;$G79,IF($AD$17&gt;$G80,($G80-$G79)*AE80,($AD$17-$G79)*AE80),0)</f>
        <v>0</v>
      </c>
      <c r="BL80" s="293">
        <f>IF($AG$17&gt;$G79,IF($AG$17&gt;$G80,($G80-$G79)*AH80,($AG$17-$G79)*AH80),0)</f>
        <v>0</v>
      </c>
      <c r="BO80" s="293">
        <f>IF($AJ$17&gt;$G79,IF($AJ$17&gt;$G80,($G80-$G79)*AK80,($AJ$17-$G79)*AK80),0)</f>
        <v>0</v>
      </c>
    </row>
    <row r="81" spans="1:67" ht="18" customHeight="1" outlineLevel="1" x14ac:dyDescent="0.2">
      <c r="A81" s="1"/>
      <c r="B81" s="444"/>
      <c r="C81" s="447"/>
      <c r="D81" s="491"/>
      <c r="E81" s="528"/>
      <c r="F81" s="211" t="s">
        <v>485</v>
      </c>
      <c r="G81" s="268"/>
      <c r="H81" s="432"/>
      <c r="I81" s="497"/>
      <c r="J81" s="256">
        <f>IF(AND($H$79="X",$I$17&gt;G80),K81,IF(AND($I$79="X",$I$17&gt;G80),K81,0))</f>
        <v>0</v>
      </c>
      <c r="K81" s="50">
        <f>'Tabella-Z2'!G56</f>
        <v>5.0000000000000001E-3</v>
      </c>
      <c r="L81" s="319"/>
      <c r="M81" s="256">
        <f>IF(AND($H$79="X",$L$17&gt;G80),N81,IF(AND($L$79="X",$L$17&gt;G80),N81,0))</f>
        <v>0</v>
      </c>
      <c r="N81" s="50">
        <f>'Tabella-Z2'!H56</f>
        <v>8.0000000000000002E-3</v>
      </c>
      <c r="O81" s="319"/>
      <c r="P81" s="256">
        <f>IF(AND($H$79="X",$O$17&gt;G80),Q81,IF(AND($O$79="X",$O$17&gt;G80),Q81,0))</f>
        <v>0</v>
      </c>
      <c r="Q81" s="50">
        <f>'Tabella-Z2'!J56</f>
        <v>5.0000000000000001E-3</v>
      </c>
      <c r="R81" s="319"/>
      <c r="S81" s="256">
        <f>IF(AND($H$79="X",$R$17&gt;G80),T81,IF(AND($R$79="X",$R$17&gt;G80),T81,0))</f>
        <v>0</v>
      </c>
      <c r="T81" s="50">
        <f>'Tabella-Z2'!J56</f>
        <v>5.0000000000000001E-3</v>
      </c>
      <c r="U81" s="319"/>
      <c r="V81" s="256">
        <f>IF(AND($H$79="X",$U$17&gt;G80),W81,IF(AND($R$79="X",$U$17&gt;G80),W81,0))</f>
        <v>0</v>
      </c>
      <c r="W81" s="50">
        <f>'Tabella-Z2'!J56</f>
        <v>5.0000000000000001E-3</v>
      </c>
      <c r="X81" s="319"/>
      <c r="Y81" s="256">
        <f>IF(AND($H$79="X",$X$17&gt;G80),Z81,IF(AND($X$79="X",$X$17&gt;G80),Z81,0))</f>
        <v>0</v>
      </c>
      <c r="Z81" s="50">
        <f>'Tabella-Z2'!L56</f>
        <v>8.0000000000000002E-3</v>
      </c>
      <c r="AA81" s="319"/>
      <c r="AB81" s="256">
        <f>IF(AND($H$79="X",$AA$17&gt;G80),AC81,IF(AND($AA$79="X",$AA$17&gt;G80),AC81,0))</f>
        <v>0</v>
      </c>
      <c r="AC81" s="50">
        <f>'Tabella-Z2'!M56</f>
        <v>8.0000000000000002E-3</v>
      </c>
      <c r="AD81" s="319"/>
      <c r="AE81" s="256">
        <f>IF(AND($H$79="X",$AD$17&gt;G80),AF81,IF(AND($AD$79="X",$AD$17&gt;G80),AF81,0))</f>
        <v>0</v>
      </c>
      <c r="AF81" s="50">
        <f>'Tabella-Z2'!N56</f>
        <v>5.0000000000000001E-3</v>
      </c>
      <c r="AG81" s="319"/>
      <c r="AH81" s="49">
        <f>IF($H79="X",AI81,IF(AG79="X",AI81,0))</f>
        <v>0</v>
      </c>
      <c r="AI81" s="50">
        <f>'Tabella-Z2'!O56</f>
        <v>8.0000000000000002E-3</v>
      </c>
      <c r="AJ81" s="482" t="s">
        <v>3</v>
      </c>
      <c r="AK81" s="477"/>
      <c r="AL81" s="483"/>
      <c r="AM81" s="4"/>
      <c r="AN81" s="293">
        <f>IF($I$17&gt;$G80,($I$17-$G80)*J81,0)</f>
        <v>0</v>
      </c>
      <c r="AQ81" s="293">
        <f>IF($L$17&gt;$G80,($L$17-$G80)*M81,0)</f>
        <v>0</v>
      </c>
      <c r="AT81" s="293">
        <f>IF($O$17&gt;$G80,($O$17-$G80)*P81,0)</f>
        <v>0</v>
      </c>
      <c r="AU81" s="293"/>
      <c r="AW81" s="293">
        <f>IF($R$17&gt;$G80,($R$17-$G80)*S81,0)</f>
        <v>0</v>
      </c>
      <c r="AZ81" s="293">
        <f>IF($U$17&gt;$G80,($U$17-$G80)*V81,0)</f>
        <v>0</v>
      </c>
      <c r="BC81" s="293">
        <f>IF($X$17&gt;$G80,($X$17-$G80)*Y81,0)</f>
        <v>0</v>
      </c>
      <c r="BF81" s="293">
        <f>IF($AA$17&gt;$G80,($AA$17-$G80)*AB81,0)</f>
        <v>0</v>
      </c>
      <c r="BI81" s="293">
        <f>IF($AD$17&gt;$G80,($AD$17-$G80)*AE81,0)</f>
        <v>0</v>
      </c>
      <c r="BL81" s="293">
        <f>IF($AG$17&gt;$G80,($AG$17-$G80)*AH81,0)</f>
        <v>0</v>
      </c>
      <c r="BO81" s="293">
        <f>IF($AJ$17&gt;$G80,($AJ$17-$G80)*AK81,0)</f>
        <v>0</v>
      </c>
    </row>
    <row r="82" spans="1:67" ht="18" customHeight="1" outlineLevel="1" x14ac:dyDescent="0.2">
      <c r="A82" s="1"/>
      <c r="B82" s="444"/>
      <c r="C82" s="447"/>
      <c r="D82" s="489" t="s">
        <v>547</v>
      </c>
      <c r="E82" s="503" t="s">
        <v>548</v>
      </c>
      <c r="F82" s="211" t="s">
        <v>483</v>
      </c>
      <c r="G82" s="267">
        <v>5000000</v>
      </c>
      <c r="H82" s="430"/>
      <c r="I82" s="495"/>
      <c r="J82" s="287">
        <f t="shared" si="58"/>
        <v>0</v>
      </c>
      <c r="K82" s="288">
        <f>'Tabella-Z2'!G57</f>
        <v>1.7999999999999999E-2</v>
      </c>
      <c r="L82" s="317"/>
      <c r="M82" s="287">
        <f t="shared" si="59"/>
        <v>0</v>
      </c>
      <c r="N82" s="288">
        <f>'Tabella-Z2'!H57</f>
        <v>0.02</v>
      </c>
      <c r="O82" s="317"/>
      <c r="P82" s="287">
        <f t="shared" si="60"/>
        <v>0</v>
      </c>
      <c r="Q82" s="288">
        <f>'Tabella-Z2'!J57</f>
        <v>1.7999999999999999E-2</v>
      </c>
      <c r="R82" s="317"/>
      <c r="S82" s="287">
        <f t="shared" si="61"/>
        <v>0</v>
      </c>
      <c r="T82" s="288">
        <f>'Tabella-Z2'!J57</f>
        <v>1.7999999999999999E-2</v>
      </c>
      <c r="U82" s="317"/>
      <c r="V82" s="287">
        <f t="shared" ref="V82" si="66">IF($H82="X",W82,IF(U82="X",W82,0))</f>
        <v>0</v>
      </c>
      <c r="W82" s="288">
        <f>'Tabella-Z2'!J57</f>
        <v>1.7999999999999999E-2</v>
      </c>
      <c r="X82" s="317"/>
      <c r="Y82" s="287">
        <f t="shared" si="62"/>
        <v>0</v>
      </c>
      <c r="Z82" s="288">
        <f>'Tabella-Z2'!L57</f>
        <v>0.02</v>
      </c>
      <c r="AA82" s="317"/>
      <c r="AB82" s="287">
        <f t="shared" si="63"/>
        <v>0</v>
      </c>
      <c r="AC82" s="288">
        <f>'Tabella-Z2'!M57</f>
        <v>0.02</v>
      </c>
      <c r="AD82" s="317"/>
      <c r="AE82" s="287">
        <f t="shared" si="64"/>
        <v>0</v>
      </c>
      <c r="AF82" s="288">
        <f>'Tabella-Z2'!N57</f>
        <v>1.7999999999999999E-2</v>
      </c>
      <c r="AG82" s="317"/>
      <c r="AH82" s="287">
        <f t="shared" si="65"/>
        <v>0</v>
      </c>
      <c r="AI82" s="288">
        <f>'Tabella-Z2'!O57</f>
        <v>0.02</v>
      </c>
      <c r="AJ82" s="469" t="s">
        <v>3</v>
      </c>
      <c r="AK82" s="470"/>
      <c r="AL82" s="471"/>
      <c r="AM82" s="4"/>
      <c r="AN82" s="293">
        <f>IF($I$17&gt;$G82,$G82*J82,$I$17*J82)</f>
        <v>0</v>
      </c>
      <c r="AQ82" s="293">
        <f>IF($L$17&gt;$G82,$G82*M82,$L$17*M82)</f>
        <v>0</v>
      </c>
      <c r="AT82" s="293">
        <f>IF($O$17&gt;$G82,$G82*P82,$O$17*P82)</f>
        <v>0</v>
      </c>
      <c r="AU82" s="293"/>
      <c r="AW82" s="293">
        <f>IF($R$17&gt;$G82,$G82*S82,$R$17*S82)</f>
        <v>0</v>
      </c>
      <c r="AZ82" s="293">
        <f>IF($U$17&gt;$G82,$G82*V82,$U$17*V82)</f>
        <v>0</v>
      </c>
      <c r="BC82" s="293">
        <f>IF($X$17&gt;$G82,$G82*Y82,$X$17*Y82)</f>
        <v>0</v>
      </c>
      <c r="BF82" s="293">
        <f>IF($AA$17&gt;$G82,$G82*AB82,$AA$17*AB82)</f>
        <v>0</v>
      </c>
      <c r="BI82" s="293">
        <f>IF($AD$17&gt;$G82,$G82*AE82,$AD$17*AE82)</f>
        <v>0</v>
      </c>
      <c r="BL82" s="293">
        <f>IF($AG$17&gt;$G82,$G82*AH82,$AG$17*AH82)</f>
        <v>0</v>
      </c>
      <c r="BO82" s="293">
        <f>IF($AJ$17&gt;$G82,$G82*AK82,$AJ$17*AK82)</f>
        <v>0</v>
      </c>
    </row>
    <row r="83" spans="1:67" ht="18" customHeight="1" outlineLevel="1" x14ac:dyDescent="0.2">
      <c r="A83" s="1"/>
      <c r="B83" s="444"/>
      <c r="C83" s="447"/>
      <c r="D83" s="490"/>
      <c r="E83" s="527"/>
      <c r="F83" s="211" t="s">
        <v>484</v>
      </c>
      <c r="G83" s="267">
        <v>20000000</v>
      </c>
      <c r="H83" s="431"/>
      <c r="I83" s="496"/>
      <c r="J83" s="256">
        <f>IF(AND($H$82="X",$I$17&gt;G82),K83,IF(AND($I$82="X",$I$17&gt;G82),K83,0))</f>
        <v>0</v>
      </c>
      <c r="K83" s="257">
        <f>'Tabella-Z2'!G58</f>
        <v>8.0000000000000002E-3</v>
      </c>
      <c r="L83" s="318"/>
      <c r="M83" s="256">
        <f>IF(AND($H$82="X",$L$17&gt;G82),N83,IF(AND($L$82="X",$L$17&gt;G82),N83,0))</f>
        <v>0</v>
      </c>
      <c r="N83" s="257">
        <f>'Tabella-Z2'!H58</f>
        <v>0.01</v>
      </c>
      <c r="O83" s="318"/>
      <c r="P83" s="256">
        <f>IF(AND($H$82="X",$O$17&gt;G82),Q83,IF(AND($O$82="X",$O$17&gt;G82),Q83,0))</f>
        <v>0</v>
      </c>
      <c r="Q83" s="257">
        <f>'Tabella-Z2'!J58</f>
        <v>8.0000000000000002E-3</v>
      </c>
      <c r="R83" s="318"/>
      <c r="S83" s="256">
        <f>IF(AND($H$82="X",$R$17&gt;G82),T83,IF(AND($R$82="X",$R$17&gt;G82),T83,0))</f>
        <v>0</v>
      </c>
      <c r="T83" s="257">
        <f>'Tabella-Z2'!J58</f>
        <v>8.0000000000000002E-3</v>
      </c>
      <c r="U83" s="318"/>
      <c r="V83" s="256">
        <f>IF(AND($H$82="X",$U$17&gt;G82),W83,IF(AND($U$82="X",$U$17&gt;G82),W83,0))</f>
        <v>0</v>
      </c>
      <c r="W83" s="257">
        <f>'Tabella-Z2'!J58</f>
        <v>8.0000000000000002E-3</v>
      </c>
      <c r="X83" s="318"/>
      <c r="Y83" s="256">
        <f>IF(AND($H$82="X",$X$17&gt;G82),Z83,IF(AND($X$82="X",$X$17&gt;G82),Z83,0))</f>
        <v>0</v>
      </c>
      <c r="Z83" s="257">
        <f>'Tabella-Z2'!L58</f>
        <v>0.01</v>
      </c>
      <c r="AA83" s="318"/>
      <c r="AB83" s="256">
        <f>IF(AND($H$82="X",$AA$17&gt;G82),AC83,IF(AND($AA$82="X",$AA$17&gt;G82),AC83,0))</f>
        <v>0</v>
      </c>
      <c r="AC83" s="257">
        <f>'Tabella-Z2'!M58</f>
        <v>0.01</v>
      </c>
      <c r="AD83" s="318"/>
      <c r="AE83" s="256">
        <f>IF(AND($H$82="X",$AD$17&gt;G82),AF83,IF(AND($AD$82="X",$AD$17&gt;G82),AF83,0))</f>
        <v>0</v>
      </c>
      <c r="AF83" s="257">
        <f>'Tabella-Z2'!N58</f>
        <v>8.0000000000000002E-3</v>
      </c>
      <c r="AG83" s="318"/>
      <c r="AH83" s="256">
        <f>IF(AND($H$82="X",$AG$17&gt;G82),AI83,IF(AND($AG$82="X",$AG$17&gt;G82),AI83,0))</f>
        <v>0</v>
      </c>
      <c r="AI83" s="257">
        <f>'Tabella-Z2'!O58</f>
        <v>0.01</v>
      </c>
      <c r="AJ83" s="464" t="s">
        <v>3</v>
      </c>
      <c r="AK83" s="313"/>
      <c r="AL83" s="465"/>
      <c r="AM83" s="259"/>
      <c r="AN83" s="293">
        <f>IF($I$17&gt;$G82,IF($I$17&gt;$G83,($G83-$G82)*J83,($I$17-$G82)*J83),0)</f>
        <v>0</v>
      </c>
      <c r="AQ83" s="293">
        <f>IF($L$17&gt;$G82,IF($L$17&gt;$G83,($G83-$G82)*M83,($L$17-$G82)*M83),0)</f>
        <v>0</v>
      </c>
      <c r="AT83" s="293">
        <f>IF($O$17&gt;$G82,IF($O$17&gt;$G83,($G83-$G82)*P83,($O$17-$G82)*P83),0)</f>
        <v>0</v>
      </c>
      <c r="AU83" s="293"/>
      <c r="AW83" s="293">
        <f>IF($R$17&gt;$G82,IF($R$17&gt;$G83,($G83-$G82)*S83,($R$17-$G82)*S83),0)</f>
        <v>0</v>
      </c>
      <c r="AZ83" s="293">
        <f>IF($U$17&gt;$G82,IF($U$17&gt;$G83,($G83-$G82)*V83,($U$17-$G82)*V83),0)</f>
        <v>0</v>
      </c>
      <c r="BC83" s="293">
        <f>IF($X$17&gt;$G82,IF($X$17&gt;$G83,($G83-$G82)*Y83,($X$17-$G82)*Y83),0)</f>
        <v>0</v>
      </c>
      <c r="BF83" s="293">
        <f>IF($AA$17&gt;$G82,IF($AA$17&gt;$G83,($G83-$G82)*AB83,($AA$17-$G82)*AB83),0)</f>
        <v>0</v>
      </c>
      <c r="BI83" s="293">
        <f>IF($AD$17&gt;$G82,IF($AD$17&gt;$G83,($G83-$G82)*AE83,($AD$17-$G82)*AE83),0)</f>
        <v>0</v>
      </c>
      <c r="BL83" s="293">
        <f>IF($AG$17&gt;$G82,IF($AG$17&gt;$G83,($G83-$G82)*AH83,($AG$17-$G82)*AH83),0)</f>
        <v>0</v>
      </c>
      <c r="BO83" s="293">
        <f>IF($AJ$17&gt;$G82,IF($AJ$17&gt;$G83,($G83-$G82)*AK83,($AJ$17-$G82)*AK83),0)</f>
        <v>0</v>
      </c>
    </row>
    <row r="84" spans="1:67" ht="18" customHeight="1" outlineLevel="1" x14ac:dyDescent="0.2">
      <c r="A84" s="1"/>
      <c r="B84" s="444"/>
      <c r="C84" s="447"/>
      <c r="D84" s="491"/>
      <c r="E84" s="528"/>
      <c r="F84" s="211" t="s">
        <v>485</v>
      </c>
      <c r="G84" s="268"/>
      <c r="H84" s="432"/>
      <c r="I84" s="497"/>
      <c r="J84" s="49">
        <f>IF(AND($H$82="X",$I$17&gt;G83),K84,IF(AND($I$82="X",$I$17&gt;G83),K84,0))</f>
        <v>0</v>
      </c>
      <c r="K84" s="50">
        <f>'Tabella-Z2'!G59</f>
        <v>4.0000000000000001E-3</v>
      </c>
      <c r="L84" s="319"/>
      <c r="M84" s="49">
        <f>IF(AND($H$82="X",$L$17&gt;G83),N84,IF(AND($L$82="X",$L$17&gt;G83),N84,0))</f>
        <v>0</v>
      </c>
      <c r="N84" s="50">
        <f>'Tabella-Z2'!H59</f>
        <v>5.0000000000000001E-3</v>
      </c>
      <c r="O84" s="319"/>
      <c r="P84" s="49">
        <f>IF(AND($H$82="X",$O$17&gt;G83),Q84,IF(AND($O$82="X",$O$17&gt;G83),Q84,0))</f>
        <v>0</v>
      </c>
      <c r="Q84" s="50">
        <f>'Tabella-Z2'!J59</f>
        <v>4.0000000000000001E-3</v>
      </c>
      <c r="R84" s="319"/>
      <c r="S84" s="49">
        <f>IF(AND($H$82="X",$R$17&gt;G83),T84,IF(AND($R$82="X",$R$17&gt;G83),T84,0))</f>
        <v>0</v>
      </c>
      <c r="T84" s="50">
        <f>'Tabella-Z2'!J59</f>
        <v>4.0000000000000001E-3</v>
      </c>
      <c r="U84" s="319"/>
      <c r="V84" s="49">
        <f>IF(AND($H$82="X",$U$17&gt;G83),W84,IF(AND($U$82="X",$U$17&gt;G83),W84,0))</f>
        <v>0</v>
      </c>
      <c r="W84" s="50">
        <f>'Tabella-Z2'!J59</f>
        <v>4.0000000000000001E-3</v>
      </c>
      <c r="X84" s="319"/>
      <c r="Y84" s="49">
        <f>IF(AND($H$82="X",$X$17&gt;G83),Z84,IF(AND($X$82="X",$X$17&gt;G83),Z84,0))</f>
        <v>0</v>
      </c>
      <c r="Z84" s="50">
        <f>'Tabella-Z2'!L59</f>
        <v>5.0000000000000001E-3</v>
      </c>
      <c r="AA84" s="319"/>
      <c r="AB84" s="49">
        <f>IF(AND($H$82="X",$AA$17&gt;G83),AC84,IF(AND($AA$82="X",$AA$17&gt;G83),AC84,0))</f>
        <v>0</v>
      </c>
      <c r="AC84" s="50">
        <f>'Tabella-Z2'!M59</f>
        <v>5.0000000000000001E-3</v>
      </c>
      <c r="AD84" s="319"/>
      <c r="AE84" s="49">
        <f>IF(AND($H$82="X",$AD$17&gt;G83),AF84,IF(AND($AD$82="X",$AD$17&gt;G83),AF84,0))</f>
        <v>0</v>
      </c>
      <c r="AF84" s="50">
        <f>'Tabella-Z2'!N59</f>
        <v>4.0000000000000001E-3</v>
      </c>
      <c r="AG84" s="319"/>
      <c r="AH84" s="49">
        <f>IF(AND($H$82="X",$AG$17&gt;G83),AI84,IF(AND($AG$82="X",$AG$17&gt;G83),AI84,0))</f>
        <v>0</v>
      </c>
      <c r="AI84" s="50">
        <f>'Tabella-Z2'!O59</f>
        <v>5.0000000000000001E-3</v>
      </c>
      <c r="AJ84" s="482" t="s">
        <v>3</v>
      </c>
      <c r="AK84" s="477"/>
      <c r="AL84" s="483"/>
      <c r="AM84" s="4"/>
      <c r="AN84" s="293">
        <f>IF($I$17&gt;$G83,($I$17-$G83)*J84,0)</f>
        <v>0</v>
      </c>
      <c r="AQ84" s="293">
        <f>IF($L$17&gt;$G83,($L$17-$G83)*M84,0)</f>
        <v>0</v>
      </c>
      <c r="AT84" s="293">
        <f>IF($O$17&gt;$G83,($O$17-$G83)*P84,0)</f>
        <v>0</v>
      </c>
      <c r="AU84" s="293"/>
      <c r="AW84" s="293">
        <f>IF($R$17&gt;$G83,($R$17-$G83)*S84,0)</f>
        <v>0</v>
      </c>
      <c r="AZ84" s="293">
        <f>IF($U$17&gt;$G83,($U$17-$G83)*V84,0)</f>
        <v>0</v>
      </c>
      <c r="BC84" s="293">
        <f>IF($X$17&gt;$G83,($X$17-$G83)*Y84,0)</f>
        <v>0</v>
      </c>
      <c r="BF84" s="293">
        <f>IF($AA$17&gt;$G83,($AA$17-$G83)*AB84,0)</f>
        <v>0</v>
      </c>
      <c r="BI84" s="293">
        <f>IF($AD$17&gt;$G83,($AD$17-$G83)*AE84,0)</f>
        <v>0</v>
      </c>
      <c r="BL84" s="293">
        <f>IF($AG$17&gt;$G83,($AG$17-$G83)*AH84,0)</f>
        <v>0</v>
      </c>
      <c r="BO84" s="293">
        <f>IF($AJ$17&gt;$G83,($AJ$17-$G83)*AK84,0)</f>
        <v>0</v>
      </c>
    </row>
    <row r="85" spans="1:67" ht="18" customHeight="1" outlineLevel="1" x14ac:dyDescent="0.2">
      <c r="A85" s="1"/>
      <c r="B85" s="444"/>
      <c r="C85" s="447"/>
      <c r="D85" s="211" t="s">
        <v>549</v>
      </c>
      <c r="E85" s="334" t="s">
        <v>550</v>
      </c>
      <c r="F85" s="335"/>
      <c r="G85" s="336"/>
      <c r="H85" s="43"/>
      <c r="I85" s="286"/>
      <c r="J85" s="240">
        <f t="shared" si="58"/>
        <v>0</v>
      </c>
      <c r="K85" s="241">
        <f>'Tabella-Z2'!G60</f>
        <v>0.01</v>
      </c>
      <c r="L85" s="239"/>
      <c r="M85" s="240">
        <f t="shared" si="59"/>
        <v>0</v>
      </c>
      <c r="N85" s="241">
        <f>'Tabella-Z2'!H60</f>
        <v>0.01</v>
      </c>
      <c r="O85" s="239"/>
      <c r="P85" s="240">
        <f t="shared" si="60"/>
        <v>0</v>
      </c>
      <c r="Q85" s="241">
        <f>'Tabella-Z2'!J60</f>
        <v>0.01</v>
      </c>
      <c r="R85" s="239"/>
      <c r="S85" s="240">
        <f t="shared" si="61"/>
        <v>0</v>
      </c>
      <c r="T85" s="241">
        <f>'Tabella-Z2'!J60</f>
        <v>0.01</v>
      </c>
      <c r="U85" s="239"/>
      <c r="V85" s="240">
        <f>IF($H85="X",W85,IF(U85="X",W85,0))</f>
        <v>0</v>
      </c>
      <c r="W85" s="241">
        <f>'Tabella-Z2'!J60</f>
        <v>0.01</v>
      </c>
      <c r="X85" s="239"/>
      <c r="Y85" s="240">
        <f t="shared" si="62"/>
        <v>0</v>
      </c>
      <c r="Z85" s="241">
        <f>'Tabella-Z2'!L60</f>
        <v>0.01</v>
      </c>
      <c r="AA85" s="239"/>
      <c r="AB85" s="240">
        <f t="shared" si="63"/>
        <v>0</v>
      </c>
      <c r="AC85" s="241">
        <f>'Tabella-Z2'!M60</f>
        <v>0.01</v>
      </c>
      <c r="AD85" s="239"/>
      <c r="AE85" s="240">
        <f t="shared" si="64"/>
        <v>0</v>
      </c>
      <c r="AF85" s="241">
        <f>'Tabella-Z2'!N60</f>
        <v>0.01</v>
      </c>
      <c r="AG85" s="239"/>
      <c r="AH85" s="240">
        <f t="shared" si="65"/>
        <v>0</v>
      </c>
      <c r="AI85" s="241">
        <f>'Tabella-Z2'!O60</f>
        <v>0.01</v>
      </c>
      <c r="AJ85" s="472" t="s">
        <v>3</v>
      </c>
      <c r="AK85" s="473"/>
      <c r="AL85" s="474"/>
      <c r="AM85" s="4"/>
    </row>
    <row r="86" spans="1:67" ht="18" customHeight="1" outlineLevel="1" thickBot="1" x14ac:dyDescent="0.25">
      <c r="A86" s="1"/>
      <c r="B86" s="445"/>
      <c r="C86" s="448"/>
      <c r="D86" s="211" t="s">
        <v>551</v>
      </c>
      <c r="E86" s="334" t="s">
        <v>552</v>
      </c>
      <c r="F86" s="335"/>
      <c r="G86" s="336"/>
      <c r="H86" s="62"/>
      <c r="I86" s="255"/>
      <c r="J86" s="256">
        <f t="shared" si="58"/>
        <v>0</v>
      </c>
      <c r="K86" s="257">
        <f>'Tabella-Z2'!G61</f>
        <v>0.06</v>
      </c>
      <c r="L86" s="258"/>
      <c r="M86" s="256">
        <f t="shared" si="59"/>
        <v>0</v>
      </c>
      <c r="N86" s="257">
        <f>'Tabella-Z2'!H61</f>
        <v>0.06</v>
      </c>
      <c r="O86" s="258"/>
      <c r="P86" s="256">
        <f t="shared" si="60"/>
        <v>0</v>
      </c>
      <c r="Q86" s="257">
        <f>'Tabella-Z2'!J61</f>
        <v>0.06</v>
      </c>
      <c r="R86" s="258"/>
      <c r="S86" s="256">
        <f t="shared" si="61"/>
        <v>0</v>
      </c>
      <c r="T86" s="257">
        <f>'Tabella-Z2'!J61</f>
        <v>0.06</v>
      </c>
      <c r="U86" s="258"/>
      <c r="V86" s="256">
        <f t="shared" ref="V86" si="67">IF($H86="X",W86,IF(U86="X",W86,0))</f>
        <v>0</v>
      </c>
      <c r="W86" s="257">
        <f>'Tabella-Z2'!J61</f>
        <v>0.06</v>
      </c>
      <c r="X86" s="258"/>
      <c r="Y86" s="256">
        <f t="shared" si="62"/>
        <v>0</v>
      </c>
      <c r="Z86" s="257">
        <f>'Tabella-Z2'!L61</f>
        <v>0.06</v>
      </c>
      <c r="AA86" s="258"/>
      <c r="AB86" s="256">
        <f t="shared" si="63"/>
        <v>0</v>
      </c>
      <c r="AC86" s="257">
        <f>'Tabella-Z2'!M61</f>
        <v>0.06</v>
      </c>
      <c r="AD86" s="258"/>
      <c r="AE86" s="256">
        <f t="shared" si="64"/>
        <v>0</v>
      </c>
      <c r="AF86" s="257">
        <f>'Tabella-Z2'!N61</f>
        <v>0.06</v>
      </c>
      <c r="AG86" s="258"/>
      <c r="AH86" s="256">
        <f t="shared" si="65"/>
        <v>0</v>
      </c>
      <c r="AI86" s="257">
        <f>'Tabella-Z2'!O61</f>
        <v>0.06</v>
      </c>
      <c r="AJ86" s="645" t="s">
        <v>4</v>
      </c>
      <c r="AK86" s="646"/>
      <c r="AL86" s="647"/>
      <c r="AM86" s="4"/>
    </row>
    <row r="87" spans="1:67" ht="18" customHeight="1" outlineLevel="1" x14ac:dyDescent="0.2">
      <c r="A87" s="1"/>
      <c r="B87" s="549" t="s">
        <v>669</v>
      </c>
      <c r="C87" s="550"/>
      <c r="D87" s="550"/>
      <c r="E87" s="551"/>
      <c r="F87" s="566" t="s">
        <v>6</v>
      </c>
      <c r="G87" s="566"/>
      <c r="H87" s="276"/>
      <c r="I87" s="64"/>
      <c r="J87" s="65">
        <f>SUM(J58:J67,J74:J78,J85:J86)</f>
        <v>0</v>
      </c>
      <c r="K87" s="66">
        <f>J87</f>
        <v>0</v>
      </c>
      <c r="L87" s="64"/>
      <c r="M87" s="65">
        <f>SUM(M58:M67,M74:M78,M85:M86)</f>
        <v>0</v>
      </c>
      <c r="N87" s="66">
        <f>M87</f>
        <v>0</v>
      </c>
      <c r="O87" s="64"/>
      <c r="P87" s="65">
        <f>SUM(P58:P67,P74:P78,P85:P86)</f>
        <v>0</v>
      </c>
      <c r="Q87" s="66">
        <f>P87</f>
        <v>0</v>
      </c>
      <c r="R87" s="64"/>
      <c r="S87" s="65">
        <f>SUM(S58:S67,S74:S78,S85:S86)</f>
        <v>0</v>
      </c>
      <c r="T87" s="66">
        <f>S87</f>
        <v>0</v>
      </c>
      <c r="U87" s="64"/>
      <c r="V87" s="65">
        <f>SUM(V58:V67,V74:V78,V85:V86)</f>
        <v>0</v>
      </c>
      <c r="W87" s="66">
        <f>V87</f>
        <v>0</v>
      </c>
      <c r="X87" s="64"/>
      <c r="Y87" s="65">
        <f>SUM(Y58:Y67,Y74:Y78,Y85:Y86)</f>
        <v>0</v>
      </c>
      <c r="Z87" s="66">
        <f>Y87</f>
        <v>0</v>
      </c>
      <c r="AA87" s="64"/>
      <c r="AB87" s="65">
        <f>SUM(AB58:AB67,AB74:AB78,AB85:AB86)</f>
        <v>0</v>
      </c>
      <c r="AC87" s="66">
        <f>AB87</f>
        <v>0</v>
      </c>
      <c r="AD87" s="64"/>
      <c r="AE87" s="65">
        <f>SUM(AE58:AE67,AE74:AE78,AE85:AE86)</f>
        <v>0</v>
      </c>
      <c r="AF87" s="66">
        <f>AE87</f>
        <v>0</v>
      </c>
      <c r="AG87" s="64"/>
      <c r="AH87" s="65">
        <f>SUM(AH58:AH67,AH74:AH78,AH85:AH86)</f>
        <v>0</v>
      </c>
      <c r="AI87" s="66">
        <f>AH87</f>
        <v>0</v>
      </c>
      <c r="AJ87" s="64"/>
      <c r="AK87" s="65">
        <f>SUM(AK58:AK67,AK74:AK78,AK85:AK86)</f>
        <v>0</v>
      </c>
      <c r="AL87" s="67">
        <f>AK87</f>
        <v>0</v>
      </c>
      <c r="AM87" s="4"/>
    </row>
    <row r="88" spans="1:67" ht="32.25" customHeight="1" outlineLevel="1" x14ac:dyDescent="0.2">
      <c r="A88" s="1"/>
      <c r="B88" s="453" t="s">
        <v>14</v>
      </c>
      <c r="C88" s="454"/>
      <c r="D88" s="454"/>
      <c r="E88" s="455"/>
      <c r="F88" s="441" t="s">
        <v>7</v>
      </c>
      <c r="G88" s="441"/>
      <c r="H88" s="68"/>
      <c r="I88" s="302">
        <f>K87*I20*I18*I17+I18*I20*SUM(AN68:AN84)</f>
        <v>0</v>
      </c>
      <c r="J88" s="303"/>
      <c r="K88" s="304"/>
      <c r="L88" s="302">
        <f>N87*L20*L18*L17+L18*L20*SUM(AQ68:AQ84)</f>
        <v>0</v>
      </c>
      <c r="M88" s="303"/>
      <c r="N88" s="304"/>
      <c r="O88" s="302">
        <f>Q87*O20*O18*O17+O18*O20*SUM(AT68:AT84)</f>
        <v>0</v>
      </c>
      <c r="P88" s="303"/>
      <c r="Q88" s="304"/>
      <c r="R88" s="302">
        <f>T87*R20*R18*R17+R18*R20*SUM(AW68:AW84)</f>
        <v>0</v>
      </c>
      <c r="S88" s="303"/>
      <c r="T88" s="304"/>
      <c r="U88" s="302">
        <f>W87*U20*U18*U17+U18*U20*SUM(AZ68:AZ84)</f>
        <v>0</v>
      </c>
      <c r="V88" s="303"/>
      <c r="W88" s="304"/>
      <c r="X88" s="302">
        <f>Z87*X20*X18*X17+X18*X20*SUM(BC68:BC84)</f>
        <v>0</v>
      </c>
      <c r="Y88" s="303"/>
      <c r="Z88" s="304"/>
      <c r="AA88" s="302">
        <f>AC87*AA20*AA18*AA17+AA18*AA20*SUM(BF68:BF84)</f>
        <v>0</v>
      </c>
      <c r="AB88" s="303"/>
      <c r="AC88" s="304"/>
      <c r="AD88" s="302">
        <f>AF87*AD20*AD18*AD17+AD18*AD20*SUM(BI68:BI84)</f>
        <v>0</v>
      </c>
      <c r="AE88" s="303"/>
      <c r="AF88" s="304"/>
      <c r="AG88" s="302">
        <f>AI87*AG20*AG18*AG17+AG18*AG20*SUM(BL68:BL84)</f>
        <v>0</v>
      </c>
      <c r="AH88" s="303"/>
      <c r="AI88" s="304"/>
      <c r="AJ88" s="302">
        <f>AL87*AJ20*AJ18*AJ17+AJ18*AJ20*SUM(BO68:BO84)</f>
        <v>0</v>
      </c>
      <c r="AK88" s="303"/>
      <c r="AL88" s="423"/>
      <c r="AM88" s="7"/>
    </row>
    <row r="89" spans="1:67" ht="24" customHeight="1" outlineLevel="1" thickBot="1" x14ac:dyDescent="0.25">
      <c r="A89" s="1"/>
      <c r="B89" s="413" t="s">
        <v>679</v>
      </c>
      <c r="C89" s="414"/>
      <c r="D89" s="414"/>
      <c r="E89" s="414"/>
      <c r="F89" s="414"/>
      <c r="G89" s="415"/>
      <c r="H89" s="69"/>
      <c r="I89" s="320">
        <f>SUM(I88:AL88)</f>
        <v>0</v>
      </c>
      <c r="J89" s="321"/>
      <c r="K89" s="321"/>
      <c r="L89" s="321"/>
      <c r="M89" s="321"/>
      <c r="N89" s="321"/>
      <c r="O89" s="321"/>
      <c r="P89" s="321"/>
      <c r="Q89" s="321"/>
      <c r="R89" s="321"/>
      <c r="S89" s="321"/>
      <c r="T89" s="321"/>
      <c r="U89" s="321"/>
      <c r="V89" s="321"/>
      <c r="W89" s="321"/>
      <c r="X89" s="321"/>
      <c r="Y89" s="321"/>
      <c r="Z89" s="321"/>
      <c r="AA89" s="321"/>
      <c r="AB89" s="321"/>
      <c r="AC89" s="321"/>
      <c r="AD89" s="321"/>
      <c r="AE89" s="321"/>
      <c r="AF89" s="321"/>
      <c r="AG89" s="321"/>
      <c r="AH89" s="321"/>
      <c r="AI89" s="321"/>
      <c r="AJ89" s="321"/>
      <c r="AK89" s="322"/>
      <c r="AL89" s="323"/>
      <c r="AM89" s="7"/>
    </row>
    <row r="90" spans="1:67" ht="9" customHeight="1" thickBot="1" x14ac:dyDescent="0.25">
      <c r="A90" s="1"/>
      <c r="B90" s="70"/>
      <c r="C90" s="71"/>
      <c r="D90" s="71"/>
      <c r="E90" s="71"/>
      <c r="F90" s="72"/>
      <c r="G90" s="73"/>
      <c r="H90" s="73"/>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74"/>
      <c r="AL90" s="74"/>
      <c r="AM90" s="7"/>
    </row>
    <row r="91" spans="1:67" ht="18" customHeight="1" outlineLevel="1" thickBot="1" x14ac:dyDescent="0.25">
      <c r="A91" s="1"/>
      <c r="B91" s="324" t="str">
        <f>C92</f>
        <v>b.II) PROGETTAZIONE DEFINITIVA</v>
      </c>
      <c r="C91" s="325"/>
      <c r="D91" s="325"/>
      <c r="E91" s="325"/>
      <c r="F91" s="325"/>
      <c r="G91" s="325"/>
      <c r="H91" s="325"/>
      <c r="I91" s="325"/>
      <c r="J91" s="325"/>
      <c r="K91" s="325"/>
      <c r="L91" s="325"/>
      <c r="M91" s="325"/>
      <c r="N91" s="325"/>
      <c r="O91" s="325"/>
      <c r="P91" s="325"/>
      <c r="Q91" s="325"/>
      <c r="R91" s="325"/>
      <c r="S91" s="325"/>
      <c r="T91" s="325"/>
      <c r="U91" s="325"/>
      <c r="V91" s="325"/>
      <c r="W91" s="325"/>
      <c r="X91" s="325"/>
      <c r="Y91" s="325"/>
      <c r="Z91" s="325"/>
      <c r="AA91" s="325"/>
      <c r="AB91" s="325"/>
      <c r="AC91" s="325"/>
      <c r="AD91" s="325"/>
      <c r="AE91" s="325"/>
      <c r="AF91" s="325"/>
      <c r="AG91" s="325"/>
      <c r="AH91" s="325"/>
      <c r="AI91" s="325"/>
      <c r="AJ91" s="325"/>
      <c r="AK91" s="326"/>
      <c r="AL91" s="327"/>
      <c r="AM91" s="7"/>
    </row>
    <row r="92" spans="1:67" ht="24.95" customHeight="1" outlineLevel="1" x14ac:dyDescent="0.2">
      <c r="A92" s="1"/>
      <c r="B92" s="443" t="s">
        <v>8</v>
      </c>
      <c r="C92" s="446" t="s">
        <v>388</v>
      </c>
      <c r="D92" s="264" t="s">
        <v>553</v>
      </c>
      <c r="E92" s="331" t="s">
        <v>554</v>
      </c>
      <c r="F92" s="332"/>
      <c r="G92" s="333"/>
      <c r="H92" s="75"/>
      <c r="I92" s="76"/>
      <c r="J92" s="77">
        <f t="shared" ref="J92" si="68">IF($H92="X",K92,IF(I92="X",K92,0))</f>
        <v>0</v>
      </c>
      <c r="K92" s="78">
        <f>'Tabella-Z2'!G69</f>
        <v>0.23</v>
      </c>
      <c r="L92" s="44"/>
      <c r="M92" s="77">
        <f t="shared" ref="M92" si="69">IF($H92="X",N92,IF(L92="X",N92,0))</f>
        <v>0</v>
      </c>
      <c r="N92" s="78">
        <f>'Tabella-Z2'!H69</f>
        <v>0.18</v>
      </c>
      <c r="O92" s="44"/>
      <c r="P92" s="77">
        <f t="shared" ref="P92" si="70">IF($H92="X",Q92,IF(O92="X",Q92,0))</f>
        <v>0</v>
      </c>
      <c r="Q92" s="78">
        <f>IF(O19="",0,IF(VLOOKUP($O$19,'Tabella-Z1'!J32:L44,3)="A",'Tabella-Z2'!J69,'Tabella-Z2'!K69))</f>
        <v>0</v>
      </c>
      <c r="R92" s="44"/>
      <c r="S92" s="77">
        <f t="shared" ref="S92" si="71">IF($H92="X",T92,IF(R92="X",T92,0))</f>
        <v>0</v>
      </c>
      <c r="T92" s="78">
        <f>IF(R19="",0,IF(VLOOKUP($R$19,'Tabella-Z1'!J32:L44,3)="A",'Tabella-Z2'!J69,'Tabella-Z2'!K69))</f>
        <v>0</v>
      </c>
      <c r="U92" s="44"/>
      <c r="V92" s="77">
        <f t="shared" ref="V92:V104" si="72">IF($H92="X",W92,IF(U92="X",W92,0))</f>
        <v>0</v>
      </c>
      <c r="W92" s="78">
        <f>IF(U19="",0,IF(VLOOKUP($U$19,'Tabella-Z1'!J32:L44,3)="A",'Tabella-Z2'!J69,'Tabella-Z2'!K69))</f>
        <v>0</v>
      </c>
      <c r="X92" s="44"/>
      <c r="Y92" s="77">
        <f t="shared" ref="Y92" si="73">IF($H92="X",Z92,IF(X92="X",Z92,0))</f>
        <v>0</v>
      </c>
      <c r="Z92" s="78">
        <f>'Tabella-Z2'!L69</f>
        <v>0.22</v>
      </c>
      <c r="AA92" s="44"/>
      <c r="AB92" s="77">
        <f t="shared" ref="AB92" si="74">IF($H92="X",AC92,IF(AA92="X",AC92,0))</f>
        <v>0</v>
      </c>
      <c r="AC92" s="78">
        <f>'Tabella-Z2'!M69</f>
        <v>0.18</v>
      </c>
      <c r="AD92" s="44"/>
      <c r="AE92" s="77">
        <f t="shared" ref="AE92" si="75">IF($H92="X",AF92,IF(AD92="X",AF92,0))</f>
        <v>0</v>
      </c>
      <c r="AF92" s="78">
        <f>'Tabella-Z2'!N69</f>
        <v>0.25</v>
      </c>
      <c r="AG92" s="44"/>
      <c r="AH92" s="77">
        <f t="shared" ref="AH92" si="76">IF($H92="X",AI92,IF(AG92="X",AI92,0))</f>
        <v>0</v>
      </c>
      <c r="AI92" s="78">
        <f>'Tabella-Z2'!O69</f>
        <v>0.18</v>
      </c>
      <c r="AJ92" s="450"/>
      <c r="AK92" s="451"/>
      <c r="AL92" s="452"/>
      <c r="AM92" s="8"/>
    </row>
    <row r="93" spans="1:67" ht="18" customHeight="1" outlineLevel="1" x14ac:dyDescent="0.2">
      <c r="A93" s="1"/>
      <c r="B93" s="444"/>
      <c r="C93" s="447"/>
      <c r="D93" s="261" t="s">
        <v>555</v>
      </c>
      <c r="E93" s="334" t="s">
        <v>556</v>
      </c>
      <c r="F93" s="335"/>
      <c r="G93" s="336"/>
      <c r="H93" s="45"/>
      <c r="I93" s="53"/>
      <c r="J93" s="47">
        <f t="shared" ref="J93:J94" si="77">IF($H93="X",K93,IF(I93="X",K93,0))</f>
        <v>0</v>
      </c>
      <c r="K93" s="58">
        <f>'Tabella-Z2'!G70</f>
        <v>0.04</v>
      </c>
      <c r="L93" s="46"/>
      <c r="M93" s="47">
        <f t="shared" ref="M93:M94" si="78">IF($H93="X",N93,IF(L93="X",N93,0))</f>
        <v>0</v>
      </c>
      <c r="N93" s="58">
        <f>'Tabella-Z2'!H70</f>
        <v>0.04</v>
      </c>
      <c r="O93" s="46"/>
      <c r="P93" s="47">
        <f t="shared" ref="P93:P94" si="79">IF($H93="X",Q93,IF(O93="X",Q93,0))</f>
        <v>0</v>
      </c>
      <c r="Q93" s="58">
        <f>'Tabella-Z2'!J70</f>
        <v>0.04</v>
      </c>
      <c r="R93" s="46"/>
      <c r="S93" s="47">
        <f t="shared" ref="S93:S94" si="80">IF($H93="X",T93,IF(R93="X",T93,0))</f>
        <v>0</v>
      </c>
      <c r="T93" s="58">
        <f>'Tabella-Z2'!J70</f>
        <v>0.04</v>
      </c>
      <c r="U93" s="46"/>
      <c r="V93" s="47">
        <f t="shared" si="72"/>
        <v>0</v>
      </c>
      <c r="W93" s="58">
        <f>'Tabella-Z2'!J70</f>
        <v>0.04</v>
      </c>
      <c r="X93" s="312" t="s">
        <v>3</v>
      </c>
      <c r="Y93" s="313"/>
      <c r="Z93" s="313"/>
      <c r="AA93" s="312" t="s">
        <v>3</v>
      </c>
      <c r="AB93" s="313"/>
      <c r="AC93" s="313"/>
      <c r="AD93" s="312" t="s">
        <v>3</v>
      </c>
      <c r="AE93" s="313"/>
      <c r="AF93" s="313"/>
      <c r="AG93" s="312" t="s">
        <v>3</v>
      </c>
      <c r="AH93" s="313"/>
      <c r="AI93" s="499"/>
      <c r="AJ93" s="464" t="s">
        <v>3</v>
      </c>
      <c r="AK93" s="313"/>
      <c r="AL93" s="465"/>
      <c r="AM93" s="8"/>
    </row>
    <row r="94" spans="1:67" ht="18" customHeight="1" outlineLevel="1" x14ac:dyDescent="0.2">
      <c r="A94" s="1"/>
      <c r="B94" s="444"/>
      <c r="C94" s="447"/>
      <c r="D94" s="261" t="s">
        <v>557</v>
      </c>
      <c r="E94" s="334" t="s">
        <v>558</v>
      </c>
      <c r="F94" s="335"/>
      <c r="G94" s="336"/>
      <c r="H94" s="45"/>
      <c r="I94" s="53"/>
      <c r="J94" s="47">
        <f t="shared" si="77"/>
        <v>0</v>
      </c>
      <c r="K94" s="58">
        <f>'Tabella-Z2'!G71</f>
        <v>0.01</v>
      </c>
      <c r="L94" s="46"/>
      <c r="M94" s="47">
        <f t="shared" si="78"/>
        <v>0</v>
      </c>
      <c r="N94" s="58">
        <f>'Tabella-Z2'!H71</f>
        <v>0.01</v>
      </c>
      <c r="O94" s="46"/>
      <c r="P94" s="47">
        <f t="shared" si="79"/>
        <v>0</v>
      </c>
      <c r="Q94" s="58">
        <f>'Tabella-Z2'!J71</f>
        <v>0.01</v>
      </c>
      <c r="R94" s="46"/>
      <c r="S94" s="47">
        <f t="shared" si="80"/>
        <v>0</v>
      </c>
      <c r="T94" s="58">
        <f>'Tabella-Z2'!J71</f>
        <v>0.01</v>
      </c>
      <c r="U94" s="46"/>
      <c r="V94" s="47">
        <f t="shared" si="72"/>
        <v>0</v>
      </c>
      <c r="W94" s="58">
        <f>'Tabella-Z2'!J71</f>
        <v>0.01</v>
      </c>
      <c r="X94" s="46"/>
      <c r="Y94" s="47">
        <f t="shared" ref="Y94" si="81">IF($H94="X",Z94,IF(X94="X",Z94,0))</f>
        <v>0</v>
      </c>
      <c r="Z94" s="58">
        <f>'Tabella-Z2'!L71</f>
        <v>0.01</v>
      </c>
      <c r="AA94" s="46"/>
      <c r="AB94" s="47">
        <f t="shared" ref="AB94" si="82">IF($H94="X",AC94,IF(AA94="X",AC94,0))</f>
        <v>0</v>
      </c>
      <c r="AC94" s="58">
        <f>'Tabella-Z2'!M71</f>
        <v>0.01</v>
      </c>
      <c r="AD94" s="46"/>
      <c r="AE94" s="47">
        <f t="shared" ref="AE94" si="83">IF($H94="X",AF94,IF(AD94="X",AF94,0))</f>
        <v>0</v>
      </c>
      <c r="AF94" s="58">
        <f>'Tabella-Z2'!N71</f>
        <v>0.01</v>
      </c>
      <c r="AG94" s="46"/>
      <c r="AH94" s="47">
        <f t="shared" ref="AH94" si="84">IF($H94="X",AI94,IF(AG94="X",AI94,0))</f>
        <v>0</v>
      </c>
      <c r="AI94" s="58">
        <f>'Tabella-Z2'!O71</f>
        <v>0.01</v>
      </c>
      <c r="AJ94" s="464" t="s">
        <v>3</v>
      </c>
      <c r="AK94" s="313"/>
      <c r="AL94" s="465"/>
      <c r="AM94" s="8"/>
    </row>
    <row r="95" spans="1:67" ht="18" customHeight="1" outlineLevel="1" x14ac:dyDescent="0.2">
      <c r="A95" s="1"/>
      <c r="B95" s="444"/>
      <c r="C95" s="447"/>
      <c r="D95" s="261" t="s">
        <v>559</v>
      </c>
      <c r="E95" s="334" t="s">
        <v>560</v>
      </c>
      <c r="F95" s="335"/>
      <c r="G95" s="336"/>
      <c r="H95" s="45"/>
      <c r="I95" s="53"/>
      <c r="J95" s="47">
        <f t="shared" ref="J95:J96" si="85">IF($H95="X",K95,IF(I95="X",K95,0))</f>
        <v>0</v>
      </c>
      <c r="K95" s="58">
        <f>'Tabella-Z2'!G72</f>
        <v>0.04</v>
      </c>
      <c r="L95" s="46"/>
      <c r="M95" s="47">
        <f t="shared" ref="M95:M96" si="86">IF($H95="X",N95,IF(L95="X",N95,0))</f>
        <v>0</v>
      </c>
      <c r="N95" s="58">
        <f>'Tabella-Z2'!H72</f>
        <v>0.04</v>
      </c>
      <c r="O95" s="46"/>
      <c r="P95" s="47">
        <f t="shared" ref="P95:P96" si="87">IF($H95="X",Q95,IF(O95="X",Q95,0))</f>
        <v>0</v>
      </c>
      <c r="Q95" s="58">
        <f>'Tabella-Z2'!J72</f>
        <v>0.04</v>
      </c>
      <c r="R95" s="46"/>
      <c r="S95" s="47">
        <f t="shared" ref="S95:S96" si="88">IF($H95="X",T95,IF(R95="X",T95,0))</f>
        <v>0</v>
      </c>
      <c r="T95" s="58">
        <f>'Tabella-Z2'!J72</f>
        <v>0.04</v>
      </c>
      <c r="U95" s="46"/>
      <c r="V95" s="47">
        <f t="shared" si="72"/>
        <v>0</v>
      </c>
      <c r="W95" s="58">
        <f>'Tabella-Z2'!J72</f>
        <v>0.04</v>
      </c>
      <c r="X95" s="46"/>
      <c r="Y95" s="47">
        <f t="shared" ref="Y95:Y96" si="89">IF($H95="X",Z95,IF(X95="X",Z95,0))</f>
        <v>0</v>
      </c>
      <c r="Z95" s="58">
        <f>'Tabella-Z2'!L72</f>
        <v>0.04</v>
      </c>
      <c r="AA95" s="46"/>
      <c r="AB95" s="47">
        <f t="shared" ref="AB95:AB96" si="90">IF($H95="X",AC95,IF(AA95="X",AC95,0))</f>
        <v>0</v>
      </c>
      <c r="AC95" s="58">
        <f>'Tabella-Z2'!M72</f>
        <v>0.04</v>
      </c>
      <c r="AD95" s="312" t="s">
        <v>3</v>
      </c>
      <c r="AE95" s="313"/>
      <c r="AF95" s="313"/>
      <c r="AG95" s="46"/>
      <c r="AH95" s="47">
        <f t="shared" ref="AH95:AH96" si="91">IF($H95="X",AI95,IF(AG95="X",AI95,0))</f>
        <v>0</v>
      </c>
      <c r="AI95" s="58">
        <f>'Tabella-Z2'!O72</f>
        <v>0.04</v>
      </c>
      <c r="AJ95" s="464" t="s">
        <v>3</v>
      </c>
      <c r="AK95" s="313"/>
      <c r="AL95" s="465"/>
      <c r="AM95" s="8"/>
    </row>
    <row r="96" spans="1:67" ht="18.75" customHeight="1" outlineLevel="1" x14ac:dyDescent="0.2">
      <c r="A96" s="1"/>
      <c r="B96" s="444"/>
      <c r="C96" s="447"/>
      <c r="D96" s="261" t="s">
        <v>561</v>
      </c>
      <c r="E96" s="334" t="s">
        <v>562</v>
      </c>
      <c r="F96" s="335"/>
      <c r="G96" s="336"/>
      <c r="H96" s="45"/>
      <c r="I96" s="53"/>
      <c r="J96" s="47">
        <f t="shared" si="85"/>
        <v>0</v>
      </c>
      <c r="K96" s="58">
        <f>'Tabella-Z2'!G73</f>
        <v>7.0000000000000007E-2</v>
      </c>
      <c r="L96" s="46"/>
      <c r="M96" s="47">
        <f t="shared" si="86"/>
        <v>0</v>
      </c>
      <c r="N96" s="58">
        <f>'Tabella-Z2'!H73</f>
        <v>0.04</v>
      </c>
      <c r="O96" s="46"/>
      <c r="P96" s="47">
        <f t="shared" si="87"/>
        <v>0</v>
      </c>
      <c r="Q96" s="58">
        <f>'Tabella-Z2'!J73</f>
        <v>7.0000000000000007E-2</v>
      </c>
      <c r="R96" s="46"/>
      <c r="S96" s="47">
        <f t="shared" si="88"/>
        <v>0</v>
      </c>
      <c r="T96" s="58">
        <f>'Tabella-Z2'!J73</f>
        <v>7.0000000000000007E-2</v>
      </c>
      <c r="U96" s="46"/>
      <c r="V96" s="47">
        <f t="shared" si="72"/>
        <v>0</v>
      </c>
      <c r="W96" s="58">
        <f>'Tabella-Z2'!J73</f>
        <v>7.0000000000000007E-2</v>
      </c>
      <c r="X96" s="46"/>
      <c r="Y96" s="47">
        <f t="shared" si="89"/>
        <v>0</v>
      </c>
      <c r="Z96" s="58">
        <f>'Tabella-Z2'!L73</f>
        <v>0.06</v>
      </c>
      <c r="AA96" s="46"/>
      <c r="AB96" s="47">
        <f t="shared" si="90"/>
        <v>0</v>
      </c>
      <c r="AC96" s="58">
        <f>'Tabella-Z2'!M73</f>
        <v>0.05</v>
      </c>
      <c r="AD96" s="46"/>
      <c r="AE96" s="47">
        <f t="shared" ref="AE96" si="92">IF($H96="X",AF96,IF(AD96="X",AF96,0))</f>
        <v>0</v>
      </c>
      <c r="AF96" s="58">
        <f>'Tabella-Z2'!N73</f>
        <v>0.05</v>
      </c>
      <c r="AG96" s="46"/>
      <c r="AH96" s="47">
        <f t="shared" si="91"/>
        <v>0</v>
      </c>
      <c r="AI96" s="58">
        <f>'Tabella-Z2'!O73</f>
        <v>0.05</v>
      </c>
      <c r="AJ96" s="464" t="s">
        <v>3</v>
      </c>
      <c r="AK96" s="313"/>
      <c r="AL96" s="465"/>
      <c r="AM96" s="8"/>
    </row>
    <row r="97" spans="1:67" ht="18.75" customHeight="1" outlineLevel="1" x14ac:dyDescent="0.2">
      <c r="A97" s="1"/>
      <c r="B97" s="444"/>
      <c r="C97" s="447"/>
      <c r="D97" s="261" t="s">
        <v>563</v>
      </c>
      <c r="E97" s="334" t="s">
        <v>539</v>
      </c>
      <c r="F97" s="335"/>
      <c r="G97" s="336"/>
      <c r="H97" s="45"/>
      <c r="I97" s="53"/>
      <c r="J97" s="47">
        <f t="shared" ref="J97" si="93">IF($H97="X",K97,IF(I97="X",K97,0))</f>
        <v>0</v>
      </c>
      <c r="K97" s="58">
        <f>'Tabella-Z2'!G74</f>
        <v>0.03</v>
      </c>
      <c r="L97" s="46"/>
      <c r="M97" s="47">
        <f t="shared" ref="M97" si="94">IF($H97="X",N97,IF(L97="X",N97,0))</f>
        <v>0</v>
      </c>
      <c r="N97" s="58">
        <f>'Tabella-Z2'!H74</f>
        <v>0.03</v>
      </c>
      <c r="O97" s="46"/>
      <c r="P97" s="47">
        <f t="shared" ref="P97" si="95">IF($H97="X",Q97,IF(O97="X",Q97,0))</f>
        <v>0</v>
      </c>
      <c r="Q97" s="58">
        <f>'Tabella-Z2'!J74</f>
        <v>0.01</v>
      </c>
      <c r="R97" s="46"/>
      <c r="S97" s="47">
        <f t="shared" ref="S97" si="96">IF($H97="X",T97,IF(R97="X",T97,0))</f>
        <v>0</v>
      </c>
      <c r="T97" s="58">
        <f>'Tabella-Z2'!J74</f>
        <v>0.01</v>
      </c>
      <c r="U97" s="46"/>
      <c r="V97" s="47">
        <f t="shared" si="72"/>
        <v>0</v>
      </c>
      <c r="W97" s="58">
        <f>'Tabella-Z2'!J74</f>
        <v>0.01</v>
      </c>
      <c r="X97" s="46"/>
      <c r="Y97" s="47">
        <f t="shared" ref="Y97" si="97">IF($H97="X",Z97,IF(X97="X",Z97,0))</f>
        <v>0</v>
      </c>
      <c r="Z97" s="58">
        <f>'Tabella-Z2'!L74</f>
        <v>0.03</v>
      </c>
      <c r="AA97" s="46"/>
      <c r="AB97" s="47">
        <f t="shared" ref="AB97" si="98">IF($H97="X",AC97,IF(AA97="X",AC97,0))</f>
        <v>0</v>
      </c>
      <c r="AC97" s="58">
        <f>'Tabella-Z2'!M74</f>
        <v>0.01</v>
      </c>
      <c r="AD97" s="312" t="s">
        <v>3</v>
      </c>
      <c r="AE97" s="313"/>
      <c r="AF97" s="313"/>
      <c r="AG97" s="46"/>
      <c r="AH97" s="47">
        <f t="shared" ref="AH97" si="99">IF($H97="X",AI97,IF(AG97="X",AI97,0))</f>
        <v>0</v>
      </c>
      <c r="AI97" s="58">
        <f>'Tabella-Z2'!O74</f>
        <v>0.03</v>
      </c>
      <c r="AJ97" s="464" t="s">
        <v>3</v>
      </c>
      <c r="AK97" s="313"/>
      <c r="AL97" s="465"/>
      <c r="AM97" s="8"/>
    </row>
    <row r="98" spans="1:67" ht="18" customHeight="1" outlineLevel="1" x14ac:dyDescent="0.2">
      <c r="A98" s="1"/>
      <c r="B98" s="444"/>
      <c r="C98" s="447"/>
      <c r="D98" s="261" t="s">
        <v>564</v>
      </c>
      <c r="E98" s="334" t="s">
        <v>565</v>
      </c>
      <c r="F98" s="335"/>
      <c r="G98" s="336"/>
      <c r="H98" s="45"/>
      <c r="I98" s="53"/>
      <c r="J98" s="47">
        <f t="shared" ref="J98:J103" si="100">IF($H98="X",K98,IF(I98="X",K98,0))</f>
        <v>0</v>
      </c>
      <c r="K98" s="58">
        <f>'Tabella-Z2'!G75</f>
        <v>0.02</v>
      </c>
      <c r="L98" s="46"/>
      <c r="M98" s="47">
        <f t="shared" ref="M98:M104" si="101">IF($H98="X",N98,IF(L98="X",N98,0))</f>
        <v>0</v>
      </c>
      <c r="N98" s="58">
        <f>'Tabella-Z2'!H75</f>
        <v>0.02</v>
      </c>
      <c r="O98" s="46"/>
      <c r="P98" s="47">
        <f t="shared" ref="P98:P104" si="102">IF($H98="X",Q98,IF(O98="X",Q98,0))</f>
        <v>0</v>
      </c>
      <c r="Q98" s="58">
        <f>'Tabella-Z2'!J75</f>
        <v>0.02</v>
      </c>
      <c r="R98" s="46"/>
      <c r="S98" s="47">
        <f t="shared" ref="S98:S104" si="103">IF($H98="X",T98,IF(R98="X",T98,0))</f>
        <v>0</v>
      </c>
      <c r="T98" s="58">
        <f>'Tabella-Z2'!J75</f>
        <v>0.02</v>
      </c>
      <c r="U98" s="46"/>
      <c r="V98" s="47">
        <f t="shared" si="72"/>
        <v>0</v>
      </c>
      <c r="W98" s="58">
        <f>'Tabella-Z2'!J75</f>
        <v>0.02</v>
      </c>
      <c r="X98" s="46"/>
      <c r="Y98" s="47">
        <f t="shared" ref="Y98:Y104" si="104">IF($H98="X",Z98,IF(X98="X",Z98,0))</f>
        <v>0</v>
      </c>
      <c r="Z98" s="58">
        <f>'Tabella-Z2'!L75</f>
        <v>0.02</v>
      </c>
      <c r="AA98" s="46"/>
      <c r="AB98" s="47">
        <f t="shared" ref="AB98:AB104" si="105">IF($H98="X",AC98,IF(AA98="X",AC98,0))</f>
        <v>0</v>
      </c>
      <c r="AC98" s="58">
        <f>'Tabella-Z2'!M75</f>
        <v>0.02</v>
      </c>
      <c r="AD98" s="46"/>
      <c r="AE98" s="47">
        <f t="shared" ref="AE98:AE99" si="106">IF($H98="X",AF98,IF(AD98="X",AF98,0))</f>
        <v>0</v>
      </c>
      <c r="AF98" s="58">
        <f>'Tabella-Z2'!N75</f>
        <v>0.02</v>
      </c>
      <c r="AG98" s="46"/>
      <c r="AH98" s="47">
        <f t="shared" ref="AH98:AH104" si="107">IF($H98="X",AI98,IF(AG98="X",AI98,0))</f>
        <v>0</v>
      </c>
      <c r="AI98" s="58">
        <f>'Tabella-Z2'!O75</f>
        <v>0.02</v>
      </c>
      <c r="AJ98" s="464" t="s">
        <v>3</v>
      </c>
      <c r="AK98" s="313"/>
      <c r="AL98" s="465"/>
      <c r="AM98" s="8"/>
    </row>
    <row r="99" spans="1:67" ht="18" customHeight="1" outlineLevel="1" x14ac:dyDescent="0.2">
      <c r="A99" s="1"/>
      <c r="B99" s="444"/>
      <c r="C99" s="447"/>
      <c r="D99" s="261" t="s">
        <v>566</v>
      </c>
      <c r="E99" s="334" t="s">
        <v>353</v>
      </c>
      <c r="F99" s="418"/>
      <c r="G99" s="419"/>
      <c r="H99" s="45"/>
      <c r="I99" s="53"/>
      <c r="J99" s="47">
        <f t="shared" si="100"/>
        <v>0</v>
      </c>
      <c r="K99" s="58">
        <f>'Tabella-Z2'!G76</f>
        <v>7.0000000000000007E-2</v>
      </c>
      <c r="L99" s="46"/>
      <c r="M99" s="47">
        <f t="shared" si="101"/>
        <v>0</v>
      </c>
      <c r="N99" s="58">
        <f>'Tabella-Z2'!H76</f>
        <v>7.0000000000000007E-2</v>
      </c>
      <c r="O99" s="46"/>
      <c r="P99" s="47">
        <f t="shared" si="102"/>
        <v>0</v>
      </c>
      <c r="Q99" s="58">
        <f>'Tabella-Z2'!J76</f>
        <v>0.08</v>
      </c>
      <c r="R99" s="46"/>
      <c r="S99" s="47">
        <f t="shared" si="103"/>
        <v>0</v>
      </c>
      <c r="T99" s="58">
        <f>'Tabella-Z2'!J76</f>
        <v>0.08</v>
      </c>
      <c r="U99" s="46"/>
      <c r="V99" s="47">
        <f t="shared" si="72"/>
        <v>0</v>
      </c>
      <c r="W99" s="58">
        <f>'Tabella-Z2'!J76</f>
        <v>0.08</v>
      </c>
      <c r="X99" s="46"/>
      <c r="Y99" s="47">
        <f t="shared" si="104"/>
        <v>0</v>
      </c>
      <c r="Z99" s="58">
        <f>'Tabella-Z2'!L76</f>
        <v>7.0000000000000007E-2</v>
      </c>
      <c r="AA99" s="46"/>
      <c r="AB99" s="47">
        <f t="shared" si="105"/>
        <v>0</v>
      </c>
      <c r="AC99" s="58">
        <f>'Tabella-Z2'!M76</f>
        <v>7.0000000000000007E-2</v>
      </c>
      <c r="AD99" s="46"/>
      <c r="AE99" s="47">
        <f t="shared" si="106"/>
        <v>0</v>
      </c>
      <c r="AF99" s="58">
        <f>'Tabella-Z2'!N76</f>
        <v>7.0000000000000007E-2</v>
      </c>
      <c r="AG99" s="46"/>
      <c r="AH99" s="47">
        <f t="shared" si="107"/>
        <v>0</v>
      </c>
      <c r="AI99" s="58">
        <f>'Tabella-Z2'!O76</f>
        <v>7.0000000000000007E-2</v>
      </c>
      <c r="AJ99" s="464" t="s">
        <v>3</v>
      </c>
      <c r="AK99" s="313"/>
      <c r="AL99" s="465"/>
      <c r="AM99" s="8"/>
    </row>
    <row r="100" spans="1:67" ht="18" customHeight="1" outlineLevel="1" x14ac:dyDescent="0.2">
      <c r="A100" s="1"/>
      <c r="B100" s="444"/>
      <c r="C100" s="447"/>
      <c r="D100" s="261" t="s">
        <v>567</v>
      </c>
      <c r="E100" s="334" t="s">
        <v>526</v>
      </c>
      <c r="F100" s="335"/>
      <c r="G100" s="336"/>
      <c r="H100" s="45"/>
      <c r="I100" s="53"/>
      <c r="J100" s="47">
        <f t="shared" si="100"/>
        <v>0</v>
      </c>
      <c r="K100" s="58">
        <f>'Tabella-Z2'!G77</f>
        <v>0.06</v>
      </c>
      <c r="L100" s="46"/>
      <c r="M100" s="47">
        <f t="shared" si="101"/>
        <v>0</v>
      </c>
      <c r="N100" s="58">
        <f>'Tabella-Z2'!H77</f>
        <v>0.06</v>
      </c>
      <c r="O100" s="46"/>
      <c r="P100" s="47">
        <f t="shared" si="102"/>
        <v>0</v>
      </c>
      <c r="Q100" s="58">
        <f>'Tabella-Z2'!J77</f>
        <v>0.06</v>
      </c>
      <c r="R100" s="46"/>
      <c r="S100" s="47">
        <f t="shared" si="103"/>
        <v>0</v>
      </c>
      <c r="T100" s="58">
        <f>'Tabella-Z2'!J77</f>
        <v>0.06</v>
      </c>
      <c r="U100" s="46"/>
      <c r="V100" s="47">
        <f t="shared" si="72"/>
        <v>0</v>
      </c>
      <c r="W100" s="58">
        <f>'Tabella-Z2'!J77</f>
        <v>0.06</v>
      </c>
      <c r="X100" s="46"/>
      <c r="Y100" s="47">
        <f t="shared" si="104"/>
        <v>0</v>
      </c>
      <c r="Z100" s="58">
        <f>'Tabella-Z2'!L77</f>
        <v>0.06</v>
      </c>
      <c r="AA100" s="46"/>
      <c r="AB100" s="47">
        <f t="shared" si="105"/>
        <v>0</v>
      </c>
      <c r="AC100" s="58">
        <f>'Tabella-Z2'!M77</f>
        <v>0.06</v>
      </c>
      <c r="AD100" s="312" t="s">
        <v>3</v>
      </c>
      <c r="AE100" s="313"/>
      <c r="AF100" s="313"/>
      <c r="AG100" s="46"/>
      <c r="AH100" s="47">
        <f t="shared" si="107"/>
        <v>0</v>
      </c>
      <c r="AI100" s="58">
        <f>'Tabella-Z2'!O77</f>
        <v>0.06</v>
      </c>
      <c r="AJ100" s="464" t="s">
        <v>3</v>
      </c>
      <c r="AK100" s="313"/>
      <c r="AL100" s="465"/>
      <c r="AM100" s="8"/>
    </row>
    <row r="101" spans="1:67" ht="18" customHeight="1" outlineLevel="1" x14ac:dyDescent="0.2">
      <c r="A101" s="1"/>
      <c r="B101" s="444"/>
      <c r="C101" s="447"/>
      <c r="D101" s="261" t="s">
        <v>568</v>
      </c>
      <c r="E101" s="334" t="s">
        <v>528</v>
      </c>
      <c r="F101" s="335"/>
      <c r="G101" s="336"/>
      <c r="H101" s="45"/>
      <c r="I101" s="53"/>
      <c r="J101" s="47">
        <f t="shared" si="100"/>
        <v>0</v>
      </c>
      <c r="K101" s="58">
        <f>'Tabella-Z2'!G78</f>
        <v>0.03</v>
      </c>
      <c r="L101" s="46"/>
      <c r="M101" s="47">
        <f t="shared" si="101"/>
        <v>0</v>
      </c>
      <c r="N101" s="58">
        <f>'Tabella-Z2'!H78</f>
        <v>0.03</v>
      </c>
      <c r="O101" s="46"/>
      <c r="P101" s="47">
        <f t="shared" si="102"/>
        <v>0</v>
      </c>
      <c r="Q101" s="58">
        <f>'Tabella-Z2'!J78</f>
        <v>0.03</v>
      </c>
      <c r="R101" s="46"/>
      <c r="S101" s="47">
        <f t="shared" si="103"/>
        <v>0</v>
      </c>
      <c r="T101" s="58">
        <f>'Tabella-Z2'!J78</f>
        <v>0.03</v>
      </c>
      <c r="U101" s="46"/>
      <c r="V101" s="47">
        <f t="shared" si="72"/>
        <v>0</v>
      </c>
      <c r="W101" s="58">
        <f>'Tabella-Z2'!J78</f>
        <v>0.03</v>
      </c>
      <c r="X101" s="46"/>
      <c r="Y101" s="47">
        <f t="shared" si="104"/>
        <v>0</v>
      </c>
      <c r="Z101" s="58">
        <f>'Tabella-Z2'!L78</f>
        <v>0.03</v>
      </c>
      <c r="AA101" s="46"/>
      <c r="AB101" s="47">
        <f t="shared" si="105"/>
        <v>0</v>
      </c>
      <c r="AC101" s="58">
        <f>'Tabella-Z2'!M78</f>
        <v>0.03</v>
      </c>
      <c r="AD101" s="312" t="s">
        <v>3</v>
      </c>
      <c r="AE101" s="313"/>
      <c r="AF101" s="313"/>
      <c r="AG101" s="46"/>
      <c r="AH101" s="47">
        <f t="shared" si="107"/>
        <v>0</v>
      </c>
      <c r="AI101" s="58">
        <f>'Tabella-Z2'!O78</f>
        <v>0.03</v>
      </c>
      <c r="AJ101" s="464" t="s">
        <v>3</v>
      </c>
      <c r="AK101" s="313"/>
      <c r="AL101" s="465"/>
      <c r="AM101" s="8"/>
    </row>
    <row r="102" spans="1:67" ht="18" customHeight="1" outlineLevel="1" x14ac:dyDescent="0.2">
      <c r="A102" s="1"/>
      <c r="B102" s="444"/>
      <c r="C102" s="447"/>
      <c r="D102" s="261" t="s">
        <v>569</v>
      </c>
      <c r="E102" s="334" t="s">
        <v>530</v>
      </c>
      <c r="F102" s="335"/>
      <c r="G102" s="336"/>
      <c r="H102" s="45"/>
      <c r="I102" s="53"/>
      <c r="J102" s="47">
        <f t="shared" si="100"/>
        <v>0</v>
      </c>
      <c r="K102" s="58">
        <f>'Tabella-Z2'!G79</f>
        <v>0.03</v>
      </c>
      <c r="L102" s="46"/>
      <c r="M102" s="47">
        <f t="shared" si="101"/>
        <v>0</v>
      </c>
      <c r="N102" s="58">
        <f>'Tabella-Z2'!H79</f>
        <v>0.03</v>
      </c>
      <c r="O102" s="46"/>
      <c r="P102" s="47">
        <f t="shared" si="102"/>
        <v>0</v>
      </c>
      <c r="Q102" s="58">
        <f>'Tabella-Z2'!J79</f>
        <v>0.03</v>
      </c>
      <c r="R102" s="46"/>
      <c r="S102" s="47">
        <f t="shared" si="103"/>
        <v>0</v>
      </c>
      <c r="T102" s="58">
        <f>'Tabella-Z2'!J79</f>
        <v>0.03</v>
      </c>
      <c r="U102" s="46"/>
      <c r="V102" s="47">
        <f t="shared" si="72"/>
        <v>0</v>
      </c>
      <c r="W102" s="58">
        <f>'Tabella-Z2'!J79</f>
        <v>0.03</v>
      </c>
      <c r="X102" s="46"/>
      <c r="Y102" s="47">
        <f t="shared" si="104"/>
        <v>0</v>
      </c>
      <c r="Z102" s="58">
        <f>'Tabella-Z2'!L79</f>
        <v>0.03</v>
      </c>
      <c r="AA102" s="46"/>
      <c r="AB102" s="47">
        <f t="shared" si="105"/>
        <v>0</v>
      </c>
      <c r="AC102" s="58">
        <f>'Tabella-Z2'!M79</f>
        <v>0.03</v>
      </c>
      <c r="AD102" s="312" t="s">
        <v>3</v>
      </c>
      <c r="AE102" s="313"/>
      <c r="AF102" s="313"/>
      <c r="AG102" s="46"/>
      <c r="AH102" s="47">
        <f t="shared" si="107"/>
        <v>0</v>
      </c>
      <c r="AI102" s="58">
        <f>'Tabella-Z2'!O79</f>
        <v>0.03</v>
      </c>
      <c r="AJ102" s="464" t="s">
        <v>3</v>
      </c>
      <c r="AK102" s="313"/>
      <c r="AL102" s="465"/>
      <c r="AM102" s="8"/>
    </row>
    <row r="103" spans="1:67" ht="18" customHeight="1" outlineLevel="1" x14ac:dyDescent="0.2">
      <c r="A103" s="1"/>
      <c r="B103" s="444"/>
      <c r="C103" s="447"/>
      <c r="D103" s="261" t="s">
        <v>570</v>
      </c>
      <c r="E103" s="334" t="s">
        <v>532</v>
      </c>
      <c r="F103" s="335"/>
      <c r="G103" s="336"/>
      <c r="H103" s="281"/>
      <c r="I103" s="282"/>
      <c r="J103" s="283">
        <f t="shared" si="100"/>
        <v>0</v>
      </c>
      <c r="K103" s="284">
        <f>'Tabella-Z2'!G80</f>
        <v>0.03</v>
      </c>
      <c r="L103" s="285"/>
      <c r="M103" s="283">
        <f t="shared" si="101"/>
        <v>0</v>
      </c>
      <c r="N103" s="284">
        <f>'Tabella-Z2'!H80</f>
        <v>0.03</v>
      </c>
      <c r="O103" s="285"/>
      <c r="P103" s="283">
        <f t="shared" si="102"/>
        <v>0</v>
      </c>
      <c r="Q103" s="284">
        <f>'Tabella-Z2'!J80</f>
        <v>0.03</v>
      </c>
      <c r="R103" s="285"/>
      <c r="S103" s="283">
        <f t="shared" si="103"/>
        <v>0</v>
      </c>
      <c r="T103" s="284">
        <f>'Tabella-Z2'!J80</f>
        <v>0.03</v>
      </c>
      <c r="U103" s="285"/>
      <c r="V103" s="283">
        <f t="shared" si="72"/>
        <v>0</v>
      </c>
      <c r="W103" s="284">
        <f>'Tabella-Z2'!J80</f>
        <v>0.03</v>
      </c>
      <c r="X103" s="285"/>
      <c r="Y103" s="283">
        <f t="shared" si="104"/>
        <v>0</v>
      </c>
      <c r="Z103" s="284">
        <f>'Tabella-Z2'!L80</f>
        <v>0.03</v>
      </c>
      <c r="AA103" s="285"/>
      <c r="AB103" s="283">
        <f t="shared" si="105"/>
        <v>0</v>
      </c>
      <c r="AC103" s="284">
        <f>'Tabella-Z2'!M80</f>
        <v>0.03</v>
      </c>
      <c r="AD103" s="654" t="s">
        <v>3</v>
      </c>
      <c r="AE103" s="467"/>
      <c r="AF103" s="467"/>
      <c r="AG103" s="285"/>
      <c r="AH103" s="283">
        <f t="shared" si="107"/>
        <v>0</v>
      </c>
      <c r="AI103" s="284">
        <f>'Tabella-Z2'!O80</f>
        <v>0.03</v>
      </c>
      <c r="AJ103" s="466" t="s">
        <v>3</v>
      </c>
      <c r="AK103" s="467"/>
      <c r="AL103" s="468"/>
      <c r="AM103" s="8"/>
    </row>
    <row r="104" spans="1:67" ht="18" customHeight="1" outlineLevel="1" x14ac:dyDescent="0.2">
      <c r="A104" s="1"/>
      <c r="B104" s="444"/>
      <c r="C104" s="447"/>
      <c r="D104" s="500" t="s">
        <v>571</v>
      </c>
      <c r="E104" s="503" t="s">
        <v>359</v>
      </c>
      <c r="F104" s="211" t="s">
        <v>483</v>
      </c>
      <c r="G104" s="262">
        <v>250000</v>
      </c>
      <c r="H104" s="430"/>
      <c r="I104" s="495"/>
      <c r="J104" s="287">
        <f>IF($H104="X",K104,IF(I104="X",K104,0))</f>
        <v>0</v>
      </c>
      <c r="K104" s="57">
        <f>'Tabella-Z2'!G81</f>
        <v>6.4000000000000001E-2</v>
      </c>
      <c r="L104" s="317"/>
      <c r="M104" s="56">
        <f t="shared" si="101"/>
        <v>0</v>
      </c>
      <c r="N104" s="57">
        <f>IF(L19="",0,IF(VLOOKUP($L$19,'Tabella-Z1'!$J$26:$L$31,3)=13,'Tabella-Z2'!H81,'Tabella-Z2'!I81))</f>
        <v>0</v>
      </c>
      <c r="O104" s="317"/>
      <c r="P104" s="56">
        <f t="shared" si="102"/>
        <v>0</v>
      </c>
      <c r="Q104" s="57">
        <f>'Tabella-Z2'!J81</f>
        <v>6.4000000000000001E-2</v>
      </c>
      <c r="R104" s="317"/>
      <c r="S104" s="56">
        <f t="shared" si="103"/>
        <v>0</v>
      </c>
      <c r="T104" s="57">
        <f>'Tabella-Z2'!J81</f>
        <v>6.4000000000000001E-2</v>
      </c>
      <c r="U104" s="317"/>
      <c r="V104" s="56">
        <f t="shared" si="72"/>
        <v>0</v>
      </c>
      <c r="W104" s="57">
        <f>'Tabella-Z2'!J81</f>
        <v>6.4000000000000001E-2</v>
      </c>
      <c r="X104" s="317"/>
      <c r="Y104" s="56">
        <f t="shared" si="104"/>
        <v>0</v>
      </c>
      <c r="Z104" s="57">
        <f>'Tabella-Z2'!L81</f>
        <v>0.14499999999999999</v>
      </c>
      <c r="AA104" s="317"/>
      <c r="AB104" s="56">
        <f t="shared" si="105"/>
        <v>0</v>
      </c>
      <c r="AC104" s="57">
        <f>'Tabella-Z2'!M81</f>
        <v>0.13300000000000001</v>
      </c>
      <c r="AD104" s="475" t="s">
        <v>3</v>
      </c>
      <c r="AE104" s="470"/>
      <c r="AF104" s="470"/>
      <c r="AG104" s="317"/>
      <c r="AH104" s="56">
        <f t="shared" si="107"/>
        <v>0</v>
      </c>
      <c r="AI104" s="57">
        <f>'Tabella-Z2'!O81</f>
        <v>0.13300000000000001</v>
      </c>
      <c r="AJ104" s="469" t="s">
        <v>3</v>
      </c>
      <c r="AK104" s="470"/>
      <c r="AL104" s="471"/>
      <c r="AM104" s="8"/>
      <c r="AN104" s="293">
        <f>IF($I$17&gt;$G104,$G104*J104,$I$17*J104)</f>
        <v>0</v>
      </c>
      <c r="AQ104" s="293">
        <f>IF($L$17&gt;$G104,$G104*M104,$L$17*M104)</f>
        <v>0</v>
      </c>
      <c r="AT104" s="293">
        <f>IF($O$17&gt;$G104,$G104*P104,$O$17*P104)</f>
        <v>0</v>
      </c>
      <c r="AU104" s="293"/>
      <c r="AW104" s="293">
        <f>IF($R$17&gt;$G104,$G104*S104,$R$17*S104)</f>
        <v>0</v>
      </c>
      <c r="AZ104" s="293">
        <f>IF($U$17&gt;$G104,$G104*V104,$U$17*V104)</f>
        <v>0</v>
      </c>
      <c r="BC104" s="293">
        <f>IF($X$17&gt;$G104,$G104*Y104,$X$17*Y104)</f>
        <v>0</v>
      </c>
      <c r="BF104" s="293">
        <f>IF($AA$17&gt;$G104,$G104*AB104,$AA$17*AB104)</f>
        <v>0</v>
      </c>
      <c r="BI104" s="293">
        <f>IF($AD$17&gt;$G104,$G104*AE104,$AD$17*AE104)</f>
        <v>0</v>
      </c>
      <c r="BL104" s="293">
        <f>IF($AG$17&gt;$G104,$G104*AH104,$AG$17*AH104)</f>
        <v>0</v>
      </c>
      <c r="BO104" s="293">
        <f>IF($AJ$17&gt;$G104,$G104*AK104,$AJ$17*AK104)</f>
        <v>0</v>
      </c>
    </row>
    <row r="105" spans="1:67" ht="18" customHeight="1" outlineLevel="1" x14ac:dyDescent="0.2">
      <c r="A105" s="1"/>
      <c r="B105" s="444"/>
      <c r="C105" s="447"/>
      <c r="D105" s="501"/>
      <c r="E105" s="504"/>
      <c r="F105" s="211" t="s">
        <v>484</v>
      </c>
      <c r="G105" s="262">
        <v>500000</v>
      </c>
      <c r="H105" s="431"/>
      <c r="I105" s="496"/>
      <c r="J105" s="256">
        <f>IF(AND($H$104="X",$I$17&gt;G104),K105,IF(AND($I$104="X",$I$17&gt;G104),K105,0))</f>
        <v>0</v>
      </c>
      <c r="K105" s="58">
        <f>'Tabella-Z2'!G82</f>
        <v>1.9E-2</v>
      </c>
      <c r="L105" s="318"/>
      <c r="M105" s="256">
        <f>IF(AND($H$104="X",$L$17&gt;G104),N105,IF(AND($L$104="X",$L$17&gt;G104),N105,0))</f>
        <v>0</v>
      </c>
      <c r="N105" s="58">
        <f>IF(L19="",0,IF(VLOOKUP($L$19,'Tabella-Z1'!$J$26:$L$31,3)=13,'Tabella-Z2'!H82,'Tabella-Z2'!I82))</f>
        <v>0</v>
      </c>
      <c r="O105" s="318"/>
      <c r="P105" s="256">
        <f>IF(AND($H$104="X",$O$17&gt;G104),Q105,IF(AND($O$104="X",$O$17&gt;G104),Q105,0))</f>
        <v>0</v>
      </c>
      <c r="Q105" s="58">
        <f>'Tabella-Z2'!J82</f>
        <v>1.9E-2</v>
      </c>
      <c r="R105" s="318"/>
      <c r="S105" s="256">
        <f>IF(AND($H$104="X",$R$17&gt;G104),T105,IF(AND($R$104="X",$R$17&gt;G104),T105,0))</f>
        <v>0</v>
      </c>
      <c r="T105" s="58">
        <f>'Tabella-Z2'!J82</f>
        <v>1.9E-2</v>
      </c>
      <c r="U105" s="318"/>
      <c r="V105" s="256">
        <f>IF(AND($H$104="X",$U$17&gt;G104),W105,IF(AND($U$104="X",$U$17&gt;G104),W105,0))</f>
        <v>0</v>
      </c>
      <c r="W105" s="58">
        <f>'Tabella-Z2'!J82</f>
        <v>1.9E-2</v>
      </c>
      <c r="X105" s="318"/>
      <c r="Y105" s="256">
        <f>IF(AND($H$104="X",$X$17&gt;G104),Z105,IF(AND($X$104="X",$X$17&gt;G104),Z105,0))</f>
        <v>0</v>
      </c>
      <c r="Z105" s="58">
        <f>'Tabella-Z2'!L82</f>
        <v>0.114</v>
      </c>
      <c r="AA105" s="318"/>
      <c r="AB105" s="256">
        <f>IF(AND($H$104="X",$AA$17&gt;G104),AC105,IF(AND($AA$104="X",$AA$17&gt;G104),AC105,0))</f>
        <v>0</v>
      </c>
      <c r="AC105" s="58">
        <f>'Tabella-Z2'!M82</f>
        <v>0.107</v>
      </c>
      <c r="AD105" s="312" t="s">
        <v>3</v>
      </c>
      <c r="AE105" s="313"/>
      <c r="AF105" s="313"/>
      <c r="AG105" s="318"/>
      <c r="AH105" s="256">
        <f>IF(AND($H$104="X",$AG$17&gt;G104),AI105,IF(AND($AG$104="X",$AG$17&gt;G104),AI105,0))</f>
        <v>0</v>
      </c>
      <c r="AI105" s="58">
        <f>'Tabella-Z2'!O82</f>
        <v>0.107</v>
      </c>
      <c r="AJ105" s="464" t="s">
        <v>3</v>
      </c>
      <c r="AK105" s="313"/>
      <c r="AL105" s="465"/>
      <c r="AM105" s="8"/>
      <c r="AN105" s="293">
        <f>IF($I$17&gt;$G104,IF($I$17&gt;$G105,($G105-$G104)*J105,($I$17-$G104)*J105),0)</f>
        <v>0</v>
      </c>
      <c r="AQ105" s="293">
        <f>IF($L$17&gt;$G104,IF($L$17&gt;$G105,($G105-$G104)*M105,($L$17-$G104)*M105),0)</f>
        <v>0</v>
      </c>
      <c r="AT105" s="293">
        <f>IF($O$17&gt;$G104,IF($O$17&gt;$G105,($G105-$G104)*P105,($O$17-$G104)*P105),0)</f>
        <v>0</v>
      </c>
      <c r="AU105" s="293"/>
      <c r="AW105" s="293">
        <f>IF($R$17&gt;$G104,IF($R$17&gt;$G105,($G105-$G104)*S105,($R$17-$G104)*S105),0)</f>
        <v>0</v>
      </c>
      <c r="AZ105" s="293">
        <f>IF($U$17&gt;$G104,IF($U$17&gt;$G105,($G105-$G104)*V105,($U$17-$G104)*V105),0)</f>
        <v>0</v>
      </c>
      <c r="BC105" s="293">
        <f>IF($X$17&gt;$G104,IF($X$17&gt;$G105,($G105-$G104)*Y105,($X$17-$G104)*Y105),0)</f>
        <v>0</v>
      </c>
      <c r="BF105" s="293">
        <f>IF($AA$17&gt;$G104,IF($AA$17&gt;$G105,($G105-$G104)*AB105,($AA$17-$G104)*AB105),0)</f>
        <v>0</v>
      </c>
      <c r="BI105" s="293">
        <f>IF($AD$17&gt;$G104,IF($AD$17&gt;$G105,($G105-$G104)*AE105,($AD$17-$G104)*AE105),0)</f>
        <v>0</v>
      </c>
      <c r="BL105" s="293">
        <f>IF($AG$17&gt;$G104,IF($AG$17&gt;$G105,($G105-$G104)*AH105,($AG$17-$G104)*AH105),0)</f>
        <v>0</v>
      </c>
      <c r="BO105" s="293">
        <f>IF($AJ$17&gt;$G104,IF($AJ$17&gt;$G105,($G105-$G104)*AK105,($AJ$17-$G104)*AK105),0)</f>
        <v>0</v>
      </c>
    </row>
    <row r="106" spans="1:67" ht="18" customHeight="1" outlineLevel="1" x14ac:dyDescent="0.2">
      <c r="A106" s="1"/>
      <c r="B106" s="444"/>
      <c r="C106" s="447"/>
      <c r="D106" s="501"/>
      <c r="E106" s="504"/>
      <c r="F106" s="211" t="s">
        <v>484</v>
      </c>
      <c r="G106" s="262">
        <v>1000000</v>
      </c>
      <c r="H106" s="431"/>
      <c r="I106" s="496"/>
      <c r="J106" s="256">
        <f>IF(AND($H$104="X",$I$17&gt;G105),K106,IF(AND($I$104="X",$I$17&gt;G105),K106,0))</f>
        <v>0</v>
      </c>
      <c r="K106" s="58">
        <f>'Tabella-Z2'!G83</f>
        <v>2.1000000000000001E-2</v>
      </c>
      <c r="L106" s="318"/>
      <c r="M106" s="256">
        <f t="shared" ref="M106:M109" si="108">IF(AND($H$104="X",$L$17&gt;G105),N106,IF(AND($L$104="X",$L$17&gt;G105),N106,0))</f>
        <v>0</v>
      </c>
      <c r="N106" s="58">
        <f>IF(L19="",0,IF(VLOOKUP($L$19,'Tabella-Z1'!$J$26:$L$31,3)=13,'Tabella-Z2'!H83,'Tabella-Z2'!I83))</f>
        <v>0</v>
      </c>
      <c r="O106" s="318"/>
      <c r="P106" s="256">
        <f t="shared" ref="P106:P109" si="109">IF(AND($H$104="X",$O$17&gt;G105),Q106,IF(AND($O$104="X",$O$17&gt;G105),Q106,0))</f>
        <v>0</v>
      </c>
      <c r="Q106" s="58">
        <f>'Tabella-Z2'!J83</f>
        <v>2.1000000000000001E-2</v>
      </c>
      <c r="R106" s="318"/>
      <c r="S106" s="256">
        <f t="shared" ref="S106:S109" si="110">IF(AND($H$104="X",$R$17&gt;G105),T106,IF(AND($R$104="X",$R$17&gt;G105),T106,0))</f>
        <v>0</v>
      </c>
      <c r="T106" s="58">
        <f>'Tabella-Z2'!J83</f>
        <v>2.1000000000000001E-2</v>
      </c>
      <c r="U106" s="318"/>
      <c r="V106" s="256">
        <f>IF(AND($H$104="X",$U$17&gt;G105),W106,IF(AND($U$104="X",$U$17&gt;G105),W106,0))</f>
        <v>0</v>
      </c>
      <c r="W106" s="58">
        <f>'Tabella-Z2'!J83</f>
        <v>2.1000000000000001E-2</v>
      </c>
      <c r="X106" s="318"/>
      <c r="Y106" s="256">
        <f t="shared" ref="Y106:Y109" si="111">IF(AND($H$104="X",$X$17&gt;G105),Z106,IF(AND($X$104="X",$X$17&gt;G105),Z106,0))</f>
        <v>0</v>
      </c>
      <c r="Z106" s="58">
        <f>'Tabella-Z2'!L83</f>
        <v>7.0000000000000007E-2</v>
      </c>
      <c r="AA106" s="318"/>
      <c r="AB106" s="256">
        <f t="shared" ref="AB106:AB109" si="112">IF(AND($H$104="X",$AA$17&gt;G105),AC106,IF(AND($AA$104="X",$AA$17&gt;G105),AC106,0))</f>
        <v>0</v>
      </c>
      <c r="AC106" s="58">
        <f>'Tabella-Z2'!M83</f>
        <v>9.6000000000000002E-2</v>
      </c>
      <c r="AD106" s="312" t="s">
        <v>3</v>
      </c>
      <c r="AE106" s="313"/>
      <c r="AF106" s="313"/>
      <c r="AG106" s="318"/>
      <c r="AH106" s="256">
        <f t="shared" ref="AH106:AH109" si="113">IF(AND($H$104="X",$AG$17&gt;G105),AI106,IF(AND($AG$104="X",$AG$17&gt;G105),AI106,0))</f>
        <v>0</v>
      </c>
      <c r="AI106" s="58">
        <f>'Tabella-Z2'!O83</f>
        <v>9.6000000000000002E-2</v>
      </c>
      <c r="AJ106" s="464" t="s">
        <v>3</v>
      </c>
      <c r="AK106" s="313"/>
      <c r="AL106" s="465"/>
      <c r="AM106" s="8"/>
      <c r="AN106" s="293">
        <f>IF($I$17&gt;$G105,IF($I$17&gt;$G106,($G106-$G105)*J106,($I$17-$G105)*J106),0)</f>
        <v>0</v>
      </c>
      <c r="AQ106" s="293">
        <f>IF($L$17&gt;$G105,IF($L$17&gt;$G106,($G106-$G105)*M106,($L$17-$G105)*M106),0)</f>
        <v>0</v>
      </c>
      <c r="AT106" s="293">
        <f>IF($O$17&gt;$G105,IF($O$17&gt;$G106,($G106-$G105)*P106,($O$17-$G105)*P106),0)</f>
        <v>0</v>
      </c>
      <c r="AU106" s="293"/>
      <c r="AW106" s="293">
        <f>IF($R$17&gt;$G105,IF($R$17&gt;$G106,($G106-$G105)*S106,($R$17-$G105)*S106),0)</f>
        <v>0</v>
      </c>
      <c r="AZ106" s="293">
        <f>IF($U$17&gt;$G105,IF($U$17&gt;$G106,($G106-$G105)*V106,($U$17-$G105)*V106),0)</f>
        <v>0</v>
      </c>
      <c r="BC106" s="293">
        <f>IF($X$17&gt;$G105,IF($X$17&gt;$G106,($G106-$G105)*Y106,($X$17-$G105)*Y106),0)</f>
        <v>0</v>
      </c>
      <c r="BF106" s="293">
        <f>IF($AA$17&gt;$G105,IF($AA$17&gt;$G106,($G106-$G105)*AB106,($AA$17-$G105)*AB106),0)</f>
        <v>0</v>
      </c>
      <c r="BI106" s="293">
        <f>IF($AD$17&gt;$G105,IF($AD$17&gt;$G106,($G106-$G105)*AE106,($AD$17-$G105)*AE106),0)</f>
        <v>0</v>
      </c>
      <c r="BL106" s="293">
        <f>IF($AG$17&gt;$G105,IF($AG$17&gt;$G106,($G106-$G105)*AH106,($AG$17-$G105)*AH106),0)</f>
        <v>0</v>
      </c>
      <c r="BO106" s="293">
        <f>IF($AJ$17&gt;$G105,IF($AJ$17&gt;$G106,($G106-$G105)*AK106,($AJ$17-$G105)*AK106),0)</f>
        <v>0</v>
      </c>
    </row>
    <row r="107" spans="1:67" ht="18" customHeight="1" outlineLevel="1" x14ac:dyDescent="0.2">
      <c r="A107" s="1"/>
      <c r="B107" s="444"/>
      <c r="C107" s="447"/>
      <c r="D107" s="501"/>
      <c r="E107" s="504"/>
      <c r="F107" s="211" t="s">
        <v>484</v>
      </c>
      <c r="G107" s="262">
        <v>2500000</v>
      </c>
      <c r="H107" s="431"/>
      <c r="I107" s="496"/>
      <c r="J107" s="256">
        <f>IF(AND($H$104="X",$I$17&gt;G106),K107,IF(AND($I$104="X",$I$17&gt;G106),K107,0))</f>
        <v>0</v>
      </c>
      <c r="K107" s="58">
        <f>'Tabella-Z2'!G84</f>
        <v>2.9000000000000001E-2</v>
      </c>
      <c r="L107" s="318"/>
      <c r="M107" s="256">
        <f t="shared" si="108"/>
        <v>0</v>
      </c>
      <c r="N107" s="58">
        <f>IF(L19="",0,IF(VLOOKUP($L$19,'Tabella-Z1'!$J$26:$L$31,3)=13,'Tabella-Z2'!H84,'Tabella-Z2'!I84))</f>
        <v>0</v>
      </c>
      <c r="O107" s="318"/>
      <c r="P107" s="256">
        <f t="shared" si="109"/>
        <v>0</v>
      </c>
      <c r="Q107" s="58">
        <f>'Tabella-Z2'!J84</f>
        <v>2.9000000000000001E-2</v>
      </c>
      <c r="R107" s="318"/>
      <c r="S107" s="256">
        <f t="shared" si="110"/>
        <v>0</v>
      </c>
      <c r="T107" s="58">
        <f>'Tabella-Z2'!J84</f>
        <v>2.9000000000000001E-2</v>
      </c>
      <c r="U107" s="318"/>
      <c r="V107" s="256">
        <f>IF(AND($H$104="X",$U$17&gt;G106),W107,IF(AND($U$104="X",$U$17&gt;G106),W107,0))</f>
        <v>0</v>
      </c>
      <c r="W107" s="58">
        <f>'Tabella-Z2'!J84</f>
        <v>2.9000000000000001E-2</v>
      </c>
      <c r="X107" s="318"/>
      <c r="Y107" s="256">
        <f t="shared" si="111"/>
        <v>0</v>
      </c>
      <c r="Z107" s="58">
        <f>'Tabella-Z2'!L84</f>
        <v>3.5000000000000003E-2</v>
      </c>
      <c r="AA107" s="318"/>
      <c r="AB107" s="256">
        <f t="shared" si="112"/>
        <v>0</v>
      </c>
      <c r="AC107" s="58">
        <f>'Tabella-Z2'!M84</f>
        <v>7.9000000000000001E-2</v>
      </c>
      <c r="AD107" s="312" t="s">
        <v>3</v>
      </c>
      <c r="AE107" s="313"/>
      <c r="AF107" s="313"/>
      <c r="AG107" s="318"/>
      <c r="AH107" s="256">
        <f t="shared" si="113"/>
        <v>0</v>
      </c>
      <c r="AI107" s="58">
        <f>'Tabella-Z2'!O84</f>
        <v>7.9000000000000001E-2</v>
      </c>
      <c r="AJ107" s="464" t="s">
        <v>3</v>
      </c>
      <c r="AK107" s="313"/>
      <c r="AL107" s="465"/>
      <c r="AM107" s="8"/>
      <c r="AN107" s="293">
        <f>IF($I$17&gt;$G106,IF($I$17&gt;$G107,($G107-$G106)*J107,($I$17-$G106)*J107),0)</f>
        <v>0</v>
      </c>
      <c r="AQ107" s="293">
        <f>IF($L$17&gt;$G106,IF($L$17&gt;$G107,($G107-$G106)*M107,($L$17-$G106)*M107),0)</f>
        <v>0</v>
      </c>
      <c r="AT107" s="293">
        <f>IF($O$17&gt;$G106,IF($O$17&gt;$G107,($G107-$G106)*P107,($O$17-$G106)*P107),0)</f>
        <v>0</v>
      </c>
      <c r="AU107" s="293"/>
      <c r="AW107" s="293">
        <f>IF($R$17&gt;$G106,IF($R$17&gt;$G107,($G107-$G106)*S107,($R$17-$G106)*S107),0)</f>
        <v>0</v>
      </c>
      <c r="AZ107" s="293">
        <f>IF($U$17&gt;$G106,IF($U$17&gt;$G107,($G107-$G106)*V107,($U$17-$G106)*V107),0)</f>
        <v>0</v>
      </c>
      <c r="BC107" s="293">
        <f>IF($X$17&gt;$G106,IF($X$17&gt;$G107,($G107-$G106)*Y107,($X$17-$G106)*Y107),0)</f>
        <v>0</v>
      </c>
      <c r="BF107" s="293">
        <f>IF($AA$17&gt;$G106,IF($AA$17&gt;$G107,($G107-$G106)*AB107,($AA$17-$G106)*AB107),0)</f>
        <v>0</v>
      </c>
      <c r="BI107" s="293">
        <f>IF($AD$17&gt;$G106,IF($AD$17&gt;$G107,($G107-$G106)*AE107,($AD$17-$G106)*AE107),0)</f>
        <v>0</v>
      </c>
      <c r="BL107" s="293">
        <f>IF($AG$17&gt;$G106,IF($AG$17&gt;$G107,($G107-$G106)*AH107,($AG$17-$G106)*AH107),0)</f>
        <v>0</v>
      </c>
      <c r="BO107" s="293">
        <f>IF($AJ$17&gt;$G106,IF($AJ$17&gt;$G107,($G107-$G106)*AK107,($AJ$17-$G106)*AK107),0)</f>
        <v>0</v>
      </c>
    </row>
    <row r="108" spans="1:67" ht="18" customHeight="1" outlineLevel="1" x14ac:dyDescent="0.2">
      <c r="A108" s="1"/>
      <c r="B108" s="444"/>
      <c r="C108" s="447"/>
      <c r="D108" s="501"/>
      <c r="E108" s="504"/>
      <c r="F108" s="211" t="s">
        <v>484</v>
      </c>
      <c r="G108" s="262">
        <v>10000000</v>
      </c>
      <c r="H108" s="431"/>
      <c r="I108" s="496"/>
      <c r="J108" s="256">
        <f>IF(AND($H$104="X",$I$17&gt;G107),K108,IF(AND($I$104="X",$I$17&gt;G107),K108,0))</f>
        <v>0</v>
      </c>
      <c r="K108" s="58">
        <f>'Tabella-Z2'!G85</f>
        <v>3.7999999999999999E-2</v>
      </c>
      <c r="L108" s="318"/>
      <c r="M108" s="256">
        <f t="shared" si="108"/>
        <v>0</v>
      </c>
      <c r="N108" s="58">
        <f>IF(L19="",0,IF(VLOOKUP($L$19,'Tabella-Z1'!$J$26:$L$31,3)=13,'Tabella-Z2'!H85,'Tabella-Z2'!I85))</f>
        <v>0</v>
      </c>
      <c r="O108" s="318"/>
      <c r="P108" s="256">
        <f t="shared" si="109"/>
        <v>0</v>
      </c>
      <c r="Q108" s="58">
        <f>'Tabella-Z2'!J85</f>
        <v>3.7999999999999999E-2</v>
      </c>
      <c r="R108" s="318"/>
      <c r="S108" s="256">
        <f t="shared" si="110"/>
        <v>0</v>
      </c>
      <c r="T108" s="58">
        <f>'Tabella-Z2'!J85</f>
        <v>3.7999999999999999E-2</v>
      </c>
      <c r="U108" s="318"/>
      <c r="V108" s="256">
        <f>IF(AND($H$104="X",$U$17&gt;G107),W108,IF(AND($U$104="X",$U$17&gt;G107),W108,0))</f>
        <v>0</v>
      </c>
      <c r="W108" s="58">
        <f>'Tabella-Z2'!J85</f>
        <v>3.7999999999999999E-2</v>
      </c>
      <c r="X108" s="318"/>
      <c r="Y108" s="256">
        <f t="shared" si="111"/>
        <v>0</v>
      </c>
      <c r="Z108" s="58">
        <f>'Tabella-Z2'!L85</f>
        <v>0.02</v>
      </c>
      <c r="AA108" s="318"/>
      <c r="AB108" s="256">
        <f t="shared" si="112"/>
        <v>0</v>
      </c>
      <c r="AC108" s="58">
        <f>'Tabella-Z2'!M85</f>
        <v>5.3999999999999999E-2</v>
      </c>
      <c r="AD108" s="312" t="s">
        <v>3</v>
      </c>
      <c r="AE108" s="313"/>
      <c r="AF108" s="313"/>
      <c r="AG108" s="318"/>
      <c r="AH108" s="256">
        <f t="shared" si="113"/>
        <v>0</v>
      </c>
      <c r="AI108" s="58">
        <f>'Tabella-Z2'!O85</f>
        <v>5.3999999999999999E-2</v>
      </c>
      <c r="AJ108" s="464" t="s">
        <v>3</v>
      </c>
      <c r="AK108" s="313"/>
      <c r="AL108" s="465"/>
      <c r="AM108" s="8"/>
      <c r="AN108" s="293">
        <f>IF($I$17&gt;$G107,IF($I$17&gt;$G108,($G108-$G107)*J108,($I$17-$G107)*J108),0)</f>
        <v>0</v>
      </c>
      <c r="AQ108" s="293">
        <f>IF($L$17&gt;$G107,IF($L$17&gt;$G108,($G108-$G107)*M108,($L$17-$G107)*M108),0)</f>
        <v>0</v>
      </c>
      <c r="AT108" s="293">
        <f>IF($O$17&gt;$G107,IF($O$17&gt;$G108,($G108-$G107)*P108,($O$17-$G107)*P108),0)</f>
        <v>0</v>
      </c>
      <c r="AU108" s="293"/>
      <c r="AW108" s="293">
        <f>IF($R$17&gt;$G107,IF($R$17&gt;$G108,($G108-$G107)*S108,($R$17-$G107)*S108),0)</f>
        <v>0</v>
      </c>
      <c r="AZ108" s="293">
        <f>IF($U$17&gt;$G107,IF($U$17&gt;$G108,($G108-$G107)*V108,($U$17-$G107)*V108),0)</f>
        <v>0</v>
      </c>
      <c r="BC108" s="293">
        <f>IF($X$17&gt;$G107,IF($X$17&gt;$G108,($G108-$G107)*Y108,($X$17-$G107)*Y108),0)</f>
        <v>0</v>
      </c>
      <c r="BF108" s="293">
        <f>IF($AA$17&gt;$G107,IF($AA$17&gt;$G108,($G108-$G107)*AB108,($AA$17-$G107)*AB108),0)</f>
        <v>0</v>
      </c>
      <c r="BI108" s="293">
        <f>IF($AD$17&gt;$G107,IF($AD$17&gt;$G108,($G108-$G107)*AE108,($AD$17-$G107)*AE108),0)</f>
        <v>0</v>
      </c>
      <c r="BL108" s="293">
        <f>IF($AG$17&gt;$G107,IF($AG$17&gt;$G108,($G108-$G107)*AH108,($AG$17-$G107)*AH108),0)</f>
        <v>0</v>
      </c>
      <c r="BO108" s="293">
        <f>IF($AJ$17&gt;$G107,IF($AJ$17&gt;$G108,($G108-$G107)*AK108,($AJ$17-$G107)*AK108),0)</f>
        <v>0</v>
      </c>
    </row>
    <row r="109" spans="1:67" ht="18" customHeight="1" outlineLevel="1" x14ac:dyDescent="0.2">
      <c r="A109" s="1"/>
      <c r="B109" s="444"/>
      <c r="C109" s="447"/>
      <c r="D109" s="502"/>
      <c r="E109" s="505"/>
      <c r="F109" s="211" t="s">
        <v>485</v>
      </c>
      <c r="G109" s="263"/>
      <c r="H109" s="432"/>
      <c r="I109" s="497"/>
      <c r="J109" s="49">
        <f>IF(AND($H$104="X",$I$17&gt;G108),K109,IF(AND($I$104="X",$I$17&gt;G108),K109,0))</f>
        <v>0</v>
      </c>
      <c r="K109" s="50">
        <f>'Tabella-Z2'!G86</f>
        <v>2.8000000000000001E-2</v>
      </c>
      <c r="L109" s="319"/>
      <c r="M109" s="49">
        <f t="shared" si="108"/>
        <v>0</v>
      </c>
      <c r="N109" s="50">
        <f>IF(L19="",0,IF(VLOOKUP($L$19,'Tabella-Z1'!$J$26:$L$31,3)=13,'Tabella-Z2'!H86,'Tabella-Z2'!I86))</f>
        <v>0</v>
      </c>
      <c r="O109" s="319"/>
      <c r="P109" s="49">
        <f t="shared" si="109"/>
        <v>0</v>
      </c>
      <c r="Q109" s="50">
        <f>'Tabella-Z2'!J86</f>
        <v>2.8000000000000001E-2</v>
      </c>
      <c r="R109" s="319"/>
      <c r="S109" s="49">
        <f t="shared" si="110"/>
        <v>0</v>
      </c>
      <c r="T109" s="50">
        <f>'Tabella-Z2'!J86</f>
        <v>2.8000000000000001E-2</v>
      </c>
      <c r="U109" s="319"/>
      <c r="V109" s="49">
        <f>IF(AND($H$104="X",$U$17&gt;G108),W109,IF(AND($U$104="X",$U$17&gt;G108),W109,0))</f>
        <v>0</v>
      </c>
      <c r="W109" s="50">
        <f>'Tabella-Z2'!J86</f>
        <v>2.8000000000000001E-2</v>
      </c>
      <c r="X109" s="319"/>
      <c r="Y109" s="49">
        <f t="shared" si="111"/>
        <v>0</v>
      </c>
      <c r="Z109" s="50">
        <f>'Tabella-Z2'!L86</f>
        <v>1.7999999999999999E-2</v>
      </c>
      <c r="AA109" s="319"/>
      <c r="AB109" s="49">
        <f t="shared" si="112"/>
        <v>0</v>
      </c>
      <c r="AC109" s="50">
        <f>'Tabella-Z2'!M86</f>
        <v>3.5000000000000003E-2</v>
      </c>
      <c r="AD109" s="476" t="s">
        <v>3</v>
      </c>
      <c r="AE109" s="477"/>
      <c r="AF109" s="477"/>
      <c r="AG109" s="319"/>
      <c r="AH109" s="49">
        <f t="shared" si="113"/>
        <v>0</v>
      </c>
      <c r="AI109" s="50">
        <f>'Tabella-Z2'!O86</f>
        <v>3.5000000000000003E-2</v>
      </c>
      <c r="AJ109" s="482" t="s">
        <v>3</v>
      </c>
      <c r="AK109" s="477"/>
      <c r="AL109" s="483"/>
      <c r="AM109" s="8"/>
      <c r="AN109" s="293">
        <f>IF($I$17&gt;$G108,($I$17-$G108)*J109,0)</f>
        <v>0</v>
      </c>
      <c r="AQ109" s="293">
        <f>IF($L$17&gt;$G108,($L$17-$G108)*M109,0)</f>
        <v>0</v>
      </c>
      <c r="AT109" s="293">
        <f>IF($O$17&gt;$G108,($O$17-$G108)*P109,0)</f>
        <v>0</v>
      </c>
      <c r="AU109" s="293"/>
      <c r="AW109" s="293">
        <f>IF($R$17&gt;$G108,($R$17-$G108)*S109,0)</f>
        <v>0</v>
      </c>
      <c r="AZ109" s="293">
        <f>IF($U$17&gt;$G108,($U$17-$G108)*V109,0)</f>
        <v>0</v>
      </c>
      <c r="BC109" s="293">
        <f>IF($X$17&gt;$G108,($X$17-$G108)*Y109,0)</f>
        <v>0</v>
      </c>
      <c r="BF109" s="293">
        <f>IF($AA$17&gt;$G108,($AA$17-$G108)*AB109,0)</f>
        <v>0</v>
      </c>
      <c r="BI109" s="293">
        <f>IF($AD$17&gt;$G108,($AD$17-$G108)*AE109,0)</f>
        <v>0</v>
      </c>
      <c r="BL109" s="293">
        <f>IF($AG$17&gt;$G108,($AG$17-$G108)*AH109,0)</f>
        <v>0</v>
      </c>
      <c r="BO109" s="293">
        <f>IF($AJ$17&gt;$G108,($AJ$17-$G108)*AK109,0)</f>
        <v>0</v>
      </c>
    </row>
    <row r="110" spans="1:67" ht="18" customHeight="1" outlineLevel="1" x14ac:dyDescent="0.2">
      <c r="A110" s="1"/>
      <c r="B110" s="444"/>
      <c r="C110" s="447"/>
      <c r="D110" s="261" t="s">
        <v>572</v>
      </c>
      <c r="E110" s="334" t="s">
        <v>573</v>
      </c>
      <c r="F110" s="335"/>
      <c r="G110" s="336"/>
      <c r="H110" s="43"/>
      <c r="I110" s="484" t="s">
        <v>3</v>
      </c>
      <c r="J110" s="473"/>
      <c r="K110" s="473"/>
      <c r="L110" s="289"/>
      <c r="M110" s="290">
        <f t="shared" ref="M110:M113" si="114">IF($H110="X",N110,IF(L110="X",N110,0))</f>
        <v>0</v>
      </c>
      <c r="N110" s="291">
        <f>'Tabella-Z2'!H87</f>
        <v>0.09</v>
      </c>
      <c r="O110" s="484" t="s">
        <v>3</v>
      </c>
      <c r="P110" s="473"/>
      <c r="Q110" s="473"/>
      <c r="R110" s="484" t="s">
        <v>3</v>
      </c>
      <c r="S110" s="473"/>
      <c r="T110" s="473"/>
      <c r="U110" s="484" t="s">
        <v>3</v>
      </c>
      <c r="V110" s="473"/>
      <c r="W110" s="473"/>
      <c r="X110" s="484" t="s">
        <v>3</v>
      </c>
      <c r="Y110" s="473"/>
      <c r="Z110" s="473"/>
      <c r="AA110" s="484" t="s">
        <v>3</v>
      </c>
      <c r="AB110" s="473"/>
      <c r="AC110" s="473"/>
      <c r="AD110" s="484" t="s">
        <v>3</v>
      </c>
      <c r="AE110" s="473"/>
      <c r="AF110" s="473"/>
      <c r="AG110" s="484" t="s">
        <v>3</v>
      </c>
      <c r="AH110" s="473"/>
      <c r="AI110" s="473"/>
      <c r="AJ110" s="472" t="s">
        <v>3</v>
      </c>
      <c r="AK110" s="473"/>
      <c r="AL110" s="474"/>
      <c r="AM110" s="8"/>
    </row>
    <row r="111" spans="1:67" ht="18" customHeight="1" outlineLevel="1" x14ac:dyDescent="0.2">
      <c r="A111" s="1"/>
      <c r="B111" s="444"/>
      <c r="C111" s="447"/>
      <c r="D111" s="261" t="s">
        <v>574</v>
      </c>
      <c r="E111" s="334" t="s">
        <v>575</v>
      </c>
      <c r="F111" s="335"/>
      <c r="G111" s="336"/>
      <c r="H111" s="45"/>
      <c r="I111" s="312" t="s">
        <v>3</v>
      </c>
      <c r="J111" s="313"/>
      <c r="K111" s="313"/>
      <c r="L111" s="46"/>
      <c r="M111" s="47">
        <f t="shared" si="114"/>
        <v>0</v>
      </c>
      <c r="N111" s="58">
        <f>'Tabella-Z2'!H88</f>
        <v>0.12</v>
      </c>
      <c r="O111" s="312" t="s">
        <v>3</v>
      </c>
      <c r="P111" s="313"/>
      <c r="Q111" s="313"/>
      <c r="R111" s="312" t="s">
        <v>3</v>
      </c>
      <c r="S111" s="313"/>
      <c r="T111" s="313"/>
      <c r="U111" s="312" t="s">
        <v>3</v>
      </c>
      <c r="V111" s="313"/>
      <c r="W111" s="313"/>
      <c r="X111" s="312" t="s">
        <v>3</v>
      </c>
      <c r="Y111" s="313"/>
      <c r="Z111" s="313"/>
      <c r="AA111" s="312" t="s">
        <v>3</v>
      </c>
      <c r="AB111" s="313"/>
      <c r="AC111" s="313"/>
      <c r="AD111" s="312" t="s">
        <v>3</v>
      </c>
      <c r="AE111" s="313"/>
      <c r="AF111" s="313"/>
      <c r="AG111" s="312" t="s">
        <v>3</v>
      </c>
      <c r="AH111" s="313"/>
      <c r="AI111" s="313"/>
      <c r="AJ111" s="464" t="s">
        <v>3</v>
      </c>
      <c r="AK111" s="313"/>
      <c r="AL111" s="465"/>
      <c r="AM111" s="8"/>
    </row>
    <row r="112" spans="1:67" ht="18" customHeight="1" outlineLevel="1" x14ac:dyDescent="0.2">
      <c r="A112" s="1"/>
      <c r="B112" s="444"/>
      <c r="C112" s="447"/>
      <c r="D112" s="261" t="s">
        <v>576</v>
      </c>
      <c r="E112" s="334" t="s">
        <v>577</v>
      </c>
      <c r="F112" s="335"/>
      <c r="G112" s="336"/>
      <c r="H112" s="45"/>
      <c r="I112" s="312" t="s">
        <v>3</v>
      </c>
      <c r="J112" s="313"/>
      <c r="K112" s="313"/>
      <c r="L112" s="46"/>
      <c r="M112" s="47">
        <f t="shared" si="114"/>
        <v>0</v>
      </c>
      <c r="N112" s="58">
        <f>'Tabella-Z2'!H89</f>
        <v>0.18</v>
      </c>
      <c r="O112" s="312" t="s">
        <v>3</v>
      </c>
      <c r="P112" s="313"/>
      <c r="Q112" s="313"/>
      <c r="R112" s="312" t="s">
        <v>3</v>
      </c>
      <c r="S112" s="313"/>
      <c r="T112" s="313"/>
      <c r="U112" s="312" t="s">
        <v>3</v>
      </c>
      <c r="V112" s="313"/>
      <c r="W112" s="313"/>
      <c r="X112" s="312" t="s">
        <v>3</v>
      </c>
      <c r="Y112" s="313"/>
      <c r="Z112" s="313"/>
      <c r="AA112" s="312" t="s">
        <v>3</v>
      </c>
      <c r="AB112" s="313"/>
      <c r="AC112" s="313"/>
      <c r="AD112" s="312" t="s">
        <v>3</v>
      </c>
      <c r="AE112" s="313"/>
      <c r="AF112" s="313"/>
      <c r="AG112" s="312" t="s">
        <v>3</v>
      </c>
      <c r="AH112" s="313"/>
      <c r="AI112" s="313"/>
      <c r="AJ112" s="464" t="s">
        <v>3</v>
      </c>
      <c r="AK112" s="313"/>
      <c r="AL112" s="465"/>
      <c r="AM112" s="8"/>
    </row>
    <row r="113" spans="1:67" ht="18" customHeight="1" outlineLevel="1" x14ac:dyDescent="0.2">
      <c r="A113" s="1"/>
      <c r="B113" s="444"/>
      <c r="C113" s="447"/>
      <c r="D113" s="261" t="s">
        <v>578</v>
      </c>
      <c r="E113" s="334" t="s">
        <v>537</v>
      </c>
      <c r="F113" s="335"/>
      <c r="G113" s="336"/>
      <c r="H113" s="45"/>
      <c r="I113" s="53"/>
      <c r="J113" s="47">
        <f t="shared" ref="J113" si="115">IF($H113="X",K113,IF(I113="X",K113,0))</f>
        <v>0</v>
      </c>
      <c r="K113" s="58">
        <f>'Tabella-Z2'!G90</f>
        <v>0.05</v>
      </c>
      <c r="L113" s="46"/>
      <c r="M113" s="47">
        <f t="shared" si="114"/>
        <v>0</v>
      </c>
      <c r="N113" s="58">
        <f>'Tabella-Z2'!H90</f>
        <v>0.05</v>
      </c>
      <c r="O113" s="46"/>
      <c r="P113" s="47">
        <f t="shared" ref="P113" si="116">IF($H113="X",Q113,IF(O113="X",Q113,0))</f>
        <v>0</v>
      </c>
      <c r="Q113" s="58">
        <f>'Tabella-Z2'!J90</f>
        <v>0.05</v>
      </c>
      <c r="R113" s="46"/>
      <c r="S113" s="47">
        <f t="shared" ref="S113" si="117">IF($H113="X",T113,IF(R113="X",T113,0))</f>
        <v>0</v>
      </c>
      <c r="T113" s="58">
        <f>'Tabella-Z2'!J90</f>
        <v>0.05</v>
      </c>
      <c r="U113" s="46"/>
      <c r="V113" s="47">
        <f t="shared" ref="V113:V120" si="118">IF($H113="X",W113,IF(U113="X",W113,0))</f>
        <v>0</v>
      </c>
      <c r="W113" s="58">
        <f>'Tabella-Z2'!J90</f>
        <v>0.05</v>
      </c>
      <c r="X113" s="46"/>
      <c r="Y113" s="47">
        <f t="shared" ref="Y113" si="119">IF($H113="X",Z113,IF(X113="X",Z113,0))</f>
        <v>0</v>
      </c>
      <c r="Z113" s="58">
        <f>'Tabella-Z2'!L90</f>
        <v>0.05</v>
      </c>
      <c r="AA113" s="46"/>
      <c r="AB113" s="47">
        <f t="shared" ref="AB113" si="120">IF($H113="X",AC113,IF(AA113="X",AC113,0))</f>
        <v>0</v>
      </c>
      <c r="AC113" s="58">
        <f>'Tabella-Z2'!M90</f>
        <v>0.05</v>
      </c>
      <c r="AD113" s="46"/>
      <c r="AE113" s="47">
        <f t="shared" ref="AE113" si="121">IF($H113="X",AF113,IF(AD113="X",AF113,0))</f>
        <v>0</v>
      </c>
      <c r="AF113" s="58">
        <f>'Tabella-Z2'!N90</f>
        <v>0.05</v>
      </c>
      <c r="AG113" s="46"/>
      <c r="AH113" s="47">
        <f t="shared" ref="AH113" si="122">IF($H113="X",AI113,IF(AG113="X",AI113,0))</f>
        <v>0</v>
      </c>
      <c r="AI113" s="58">
        <f>'Tabella-Z2'!O90</f>
        <v>0.05</v>
      </c>
      <c r="AJ113" s="464" t="s">
        <v>3</v>
      </c>
      <c r="AK113" s="313"/>
      <c r="AL113" s="465"/>
      <c r="AM113" s="8"/>
    </row>
    <row r="114" spans="1:67" ht="18" customHeight="1" outlineLevel="1" x14ac:dyDescent="0.2">
      <c r="A114" s="1"/>
      <c r="B114" s="444"/>
      <c r="C114" s="447"/>
      <c r="D114" s="261" t="s">
        <v>579</v>
      </c>
      <c r="E114" s="334" t="s">
        <v>580</v>
      </c>
      <c r="F114" s="335"/>
      <c r="G114" s="336"/>
      <c r="H114" s="45"/>
      <c r="I114" s="53"/>
      <c r="J114" s="47">
        <f t="shared" ref="J114" si="123">IF($H114="X",K114,IF(I114="X",K114,0))</f>
        <v>0</v>
      </c>
      <c r="K114" s="58">
        <f>'Tabella-Z2'!G91</f>
        <v>0.06</v>
      </c>
      <c r="L114" s="46"/>
      <c r="M114" s="47">
        <f t="shared" ref="M114" si="124">IF($H114="X",N114,IF(L114="X",N114,0))</f>
        <v>0</v>
      </c>
      <c r="N114" s="58">
        <f>'Tabella-Z2'!H91</f>
        <v>0.06</v>
      </c>
      <c r="O114" s="46"/>
      <c r="P114" s="47">
        <f t="shared" ref="P114" si="125">IF($H114="X",Q114,IF(O114="X",Q114,0))</f>
        <v>0</v>
      </c>
      <c r="Q114" s="58">
        <f>'Tabella-Z2'!J91</f>
        <v>0.06</v>
      </c>
      <c r="R114" s="46"/>
      <c r="S114" s="47">
        <f t="shared" ref="S114" si="126">IF($H114="X",T114,IF(R114="X",T114,0))</f>
        <v>0</v>
      </c>
      <c r="T114" s="58">
        <f>'Tabella-Z2'!J91</f>
        <v>0.06</v>
      </c>
      <c r="U114" s="46"/>
      <c r="V114" s="47">
        <f t="shared" si="118"/>
        <v>0</v>
      </c>
      <c r="W114" s="58">
        <f>'Tabella-Z2'!J91</f>
        <v>0.06</v>
      </c>
      <c r="X114" s="312" t="s">
        <v>3</v>
      </c>
      <c r="Y114" s="313"/>
      <c r="Z114" s="313"/>
      <c r="AA114" s="312" t="s">
        <v>3</v>
      </c>
      <c r="AB114" s="313"/>
      <c r="AC114" s="313"/>
      <c r="AD114" s="312" t="s">
        <v>3</v>
      </c>
      <c r="AE114" s="313"/>
      <c r="AF114" s="313"/>
      <c r="AG114" s="312" t="s">
        <v>3</v>
      </c>
      <c r="AH114" s="313"/>
      <c r="AI114" s="313"/>
      <c r="AJ114" s="464" t="s">
        <v>3</v>
      </c>
      <c r="AK114" s="313"/>
      <c r="AL114" s="465"/>
      <c r="AM114" s="8"/>
    </row>
    <row r="115" spans="1:67" ht="18" customHeight="1" outlineLevel="1" x14ac:dyDescent="0.2">
      <c r="A115" s="1"/>
      <c r="B115" s="444"/>
      <c r="C115" s="447"/>
      <c r="D115" s="261" t="s">
        <v>581</v>
      </c>
      <c r="E115" s="334" t="s">
        <v>582</v>
      </c>
      <c r="F115" s="335"/>
      <c r="G115" s="336"/>
      <c r="H115" s="45"/>
      <c r="I115" s="53"/>
      <c r="J115" s="47">
        <f t="shared" ref="J115:J118" si="127">IF($H115="X",K115,IF(I115="X",K115,0))</f>
        <v>0</v>
      </c>
      <c r="K115" s="58">
        <f>'Tabella-Z2'!G92</f>
        <v>0.02</v>
      </c>
      <c r="L115" s="46"/>
      <c r="M115" s="47">
        <f t="shared" ref="M115:M118" si="128">IF($H115="X",N115,IF(L115="X",N115,0))</f>
        <v>0</v>
      </c>
      <c r="N115" s="58">
        <f>'Tabella-Z2'!H92</f>
        <v>0.02</v>
      </c>
      <c r="O115" s="46"/>
      <c r="P115" s="47">
        <f t="shared" ref="P115:P118" si="129">IF($H115="X",Q115,IF(O115="X",Q115,0))</f>
        <v>0</v>
      </c>
      <c r="Q115" s="58">
        <f>'Tabella-Z2'!J92</f>
        <v>0.02</v>
      </c>
      <c r="R115" s="46"/>
      <c r="S115" s="47">
        <f t="shared" ref="S115:S127" si="130">IF($H115="X",T115,IF(R115="X",T115,0))</f>
        <v>0</v>
      </c>
      <c r="T115" s="58">
        <f>'Tabella-Z2'!J92</f>
        <v>0.02</v>
      </c>
      <c r="U115" s="46"/>
      <c r="V115" s="47">
        <f t="shared" si="118"/>
        <v>0</v>
      </c>
      <c r="W115" s="58">
        <f>'Tabella-Z2'!J92</f>
        <v>0.02</v>
      </c>
      <c r="X115" s="46"/>
      <c r="Y115" s="47">
        <f t="shared" ref="Y115" si="131">IF($H115="X",Z115,IF(X115="X",Z115,0))</f>
        <v>0</v>
      </c>
      <c r="Z115" s="58">
        <f>'Tabella-Z2'!L92</f>
        <v>0.02</v>
      </c>
      <c r="AA115" s="46"/>
      <c r="AB115" s="47">
        <f t="shared" ref="AB115" si="132">IF($H115="X",AC115,IF(AA115="X",AC115,0))</f>
        <v>0</v>
      </c>
      <c r="AC115" s="58">
        <f>'Tabella-Z2'!M92</f>
        <v>0.02</v>
      </c>
      <c r="AD115" s="46"/>
      <c r="AE115" s="47">
        <f t="shared" ref="AE115" si="133">IF($H115="X",AF115,IF(AD115="X",AF115,0))</f>
        <v>0</v>
      </c>
      <c r="AF115" s="58">
        <f>'Tabella-Z2'!N92</f>
        <v>0.02</v>
      </c>
      <c r="AG115" s="46"/>
      <c r="AH115" s="47">
        <f t="shared" ref="AH115" si="134">IF($H115="X",AI115,IF(AG115="X",AI115,0))</f>
        <v>0</v>
      </c>
      <c r="AI115" s="58">
        <f>'Tabella-Z2'!O92</f>
        <v>0.02</v>
      </c>
      <c r="AJ115" s="464" t="s">
        <v>3</v>
      </c>
      <c r="AK115" s="313"/>
      <c r="AL115" s="465"/>
      <c r="AM115" s="8"/>
    </row>
    <row r="116" spans="1:67" ht="18" customHeight="1" outlineLevel="1" x14ac:dyDescent="0.2">
      <c r="A116" s="1"/>
      <c r="B116" s="444"/>
      <c r="C116" s="447"/>
      <c r="D116" s="261" t="s">
        <v>583</v>
      </c>
      <c r="E116" s="334" t="s">
        <v>584</v>
      </c>
      <c r="F116" s="335"/>
      <c r="G116" s="336"/>
      <c r="H116" s="45"/>
      <c r="I116" s="53"/>
      <c r="J116" s="47">
        <f t="shared" si="127"/>
        <v>0</v>
      </c>
      <c r="K116" s="58">
        <f>'Tabella-Z2'!G93</f>
        <v>0.02</v>
      </c>
      <c r="L116" s="46"/>
      <c r="M116" s="47">
        <f t="shared" si="128"/>
        <v>0</v>
      </c>
      <c r="N116" s="58">
        <f>'Tabella-Z2'!H93</f>
        <v>0.02</v>
      </c>
      <c r="O116" s="46"/>
      <c r="P116" s="47">
        <f t="shared" si="129"/>
        <v>0</v>
      </c>
      <c r="Q116" s="58">
        <f>'Tabella-Z2'!J93</f>
        <v>0.02</v>
      </c>
      <c r="R116" s="46"/>
      <c r="S116" s="47">
        <f t="shared" si="130"/>
        <v>0</v>
      </c>
      <c r="T116" s="58">
        <f>'Tabella-Z2'!J93</f>
        <v>0.02</v>
      </c>
      <c r="U116" s="46"/>
      <c r="V116" s="47">
        <f t="shared" si="118"/>
        <v>0</v>
      </c>
      <c r="W116" s="58">
        <f>'Tabella-Z2'!J93</f>
        <v>0.02</v>
      </c>
      <c r="X116" s="46"/>
      <c r="Y116" s="47">
        <f t="shared" ref="Y116" si="135">IF($H116="X",Z116,IF(X116="X",Z116,0))</f>
        <v>0</v>
      </c>
      <c r="Z116" s="58">
        <f>'Tabella-Z2'!L93</f>
        <v>0.02</v>
      </c>
      <c r="AA116" s="312" t="s">
        <v>3</v>
      </c>
      <c r="AB116" s="313"/>
      <c r="AC116" s="313"/>
      <c r="AD116" s="312" t="s">
        <v>3</v>
      </c>
      <c r="AE116" s="313"/>
      <c r="AF116" s="313"/>
      <c r="AG116" s="312" t="s">
        <v>3</v>
      </c>
      <c r="AH116" s="313"/>
      <c r="AI116" s="313"/>
      <c r="AJ116" s="464" t="s">
        <v>3</v>
      </c>
      <c r="AK116" s="313"/>
      <c r="AL116" s="465"/>
      <c r="AM116" s="8"/>
    </row>
    <row r="117" spans="1:67" ht="18" customHeight="1" outlineLevel="1" x14ac:dyDescent="0.2">
      <c r="A117" s="1"/>
      <c r="B117" s="444"/>
      <c r="C117" s="447"/>
      <c r="D117" s="261" t="s">
        <v>585</v>
      </c>
      <c r="E117" s="334" t="s">
        <v>586</v>
      </c>
      <c r="F117" s="335"/>
      <c r="G117" s="336"/>
      <c r="H117" s="45"/>
      <c r="I117" s="53"/>
      <c r="J117" s="47">
        <f t="shared" si="127"/>
        <v>0</v>
      </c>
      <c r="K117" s="58">
        <f>'Tabella-Z2'!G94</f>
        <v>0.03</v>
      </c>
      <c r="L117" s="46"/>
      <c r="M117" s="47">
        <f t="shared" si="128"/>
        <v>0</v>
      </c>
      <c r="N117" s="58">
        <f>'Tabella-Z2'!H94</f>
        <v>0.03</v>
      </c>
      <c r="O117" s="46"/>
      <c r="P117" s="47">
        <f t="shared" si="129"/>
        <v>0</v>
      </c>
      <c r="Q117" s="58">
        <f>'Tabella-Z2'!J94</f>
        <v>0.03</v>
      </c>
      <c r="R117" s="46"/>
      <c r="S117" s="47">
        <f t="shared" si="130"/>
        <v>0</v>
      </c>
      <c r="T117" s="58">
        <f>'Tabella-Z2'!J94</f>
        <v>0.03</v>
      </c>
      <c r="U117" s="46"/>
      <c r="V117" s="47">
        <f t="shared" si="118"/>
        <v>0</v>
      </c>
      <c r="W117" s="58">
        <f>'Tabella-Z2'!J94</f>
        <v>0.03</v>
      </c>
      <c r="X117" s="312" t="s">
        <v>3</v>
      </c>
      <c r="Y117" s="313"/>
      <c r="Z117" s="313"/>
      <c r="AA117" s="312" t="s">
        <v>3</v>
      </c>
      <c r="AB117" s="313"/>
      <c r="AC117" s="313"/>
      <c r="AD117" s="312" t="s">
        <v>3</v>
      </c>
      <c r="AE117" s="313"/>
      <c r="AF117" s="313"/>
      <c r="AG117" s="312" t="s">
        <v>3</v>
      </c>
      <c r="AH117" s="313"/>
      <c r="AI117" s="313"/>
      <c r="AJ117" s="464" t="s">
        <v>3</v>
      </c>
      <c r="AK117" s="313"/>
      <c r="AL117" s="465"/>
      <c r="AM117" s="8"/>
    </row>
    <row r="118" spans="1:67" ht="18" customHeight="1" outlineLevel="1" x14ac:dyDescent="0.2">
      <c r="A118" s="1"/>
      <c r="B118" s="444"/>
      <c r="C118" s="447"/>
      <c r="D118" s="261" t="s">
        <v>587</v>
      </c>
      <c r="E118" s="334" t="s">
        <v>588</v>
      </c>
      <c r="F118" s="335"/>
      <c r="G118" s="336"/>
      <c r="H118" s="45"/>
      <c r="I118" s="53"/>
      <c r="J118" s="47">
        <f t="shared" si="127"/>
        <v>0</v>
      </c>
      <c r="K118" s="58">
        <f>'Tabella-Z2'!G95</f>
        <v>0.02</v>
      </c>
      <c r="L118" s="46"/>
      <c r="M118" s="47">
        <f t="shared" si="128"/>
        <v>0</v>
      </c>
      <c r="N118" s="58">
        <f>'Tabella-Z2'!H95</f>
        <v>0.02</v>
      </c>
      <c r="O118" s="46"/>
      <c r="P118" s="47">
        <f t="shared" si="129"/>
        <v>0</v>
      </c>
      <c r="Q118" s="58">
        <f>'Tabella-Z2'!J95</f>
        <v>0.02</v>
      </c>
      <c r="R118" s="46"/>
      <c r="S118" s="47">
        <f t="shared" si="130"/>
        <v>0</v>
      </c>
      <c r="T118" s="58">
        <f>'Tabella-Z2'!J95</f>
        <v>0.02</v>
      </c>
      <c r="U118" s="46"/>
      <c r="V118" s="47">
        <f t="shared" si="118"/>
        <v>0</v>
      </c>
      <c r="W118" s="58">
        <f>'Tabella-Z2'!J95</f>
        <v>0.02</v>
      </c>
      <c r="X118" s="312" t="s">
        <v>3</v>
      </c>
      <c r="Y118" s="313"/>
      <c r="Z118" s="313"/>
      <c r="AA118" s="312" t="s">
        <v>3</v>
      </c>
      <c r="AB118" s="313"/>
      <c r="AC118" s="313"/>
      <c r="AD118" s="312" t="s">
        <v>3</v>
      </c>
      <c r="AE118" s="313"/>
      <c r="AF118" s="313"/>
      <c r="AG118" s="312" t="s">
        <v>3</v>
      </c>
      <c r="AH118" s="313"/>
      <c r="AI118" s="313"/>
      <c r="AJ118" s="464" t="s">
        <v>3</v>
      </c>
      <c r="AK118" s="313"/>
      <c r="AL118" s="465"/>
      <c r="AM118" s="8"/>
    </row>
    <row r="119" spans="1:67" ht="18" customHeight="1" outlineLevel="1" x14ac:dyDescent="0.2">
      <c r="A119" s="1"/>
      <c r="B119" s="444"/>
      <c r="C119" s="447"/>
      <c r="D119" s="261" t="s">
        <v>589</v>
      </c>
      <c r="E119" s="334" t="s">
        <v>590</v>
      </c>
      <c r="F119" s="335"/>
      <c r="G119" s="336"/>
      <c r="H119" s="45"/>
      <c r="I119" s="282"/>
      <c r="J119" s="283">
        <f t="shared" ref="J119:J127" si="136">IF($H119="X",K119,IF(I119="X",K119,0))</f>
        <v>0</v>
      </c>
      <c r="K119" s="284">
        <f>'Tabella-Z2'!G96</f>
        <v>0.01</v>
      </c>
      <c r="L119" s="285"/>
      <c r="M119" s="283">
        <f t="shared" ref="M119:M127" si="137">IF($H119="X",N119,IF(L119="X",N119,0))</f>
        <v>0</v>
      </c>
      <c r="N119" s="284">
        <f>'Tabella-Z2'!H96</f>
        <v>0.01</v>
      </c>
      <c r="O119" s="285"/>
      <c r="P119" s="283">
        <f t="shared" ref="P119:P127" si="138">IF($H119="X",Q119,IF(O119="X",Q119,0))</f>
        <v>0</v>
      </c>
      <c r="Q119" s="284">
        <f>'Tabella-Z2'!J96</f>
        <v>0.01</v>
      </c>
      <c r="R119" s="285"/>
      <c r="S119" s="283">
        <f t="shared" si="130"/>
        <v>0</v>
      </c>
      <c r="T119" s="284">
        <f>'Tabella-Z2'!J96</f>
        <v>0.01</v>
      </c>
      <c r="U119" s="285"/>
      <c r="V119" s="283">
        <f t="shared" si="118"/>
        <v>0</v>
      </c>
      <c r="W119" s="284">
        <f>'Tabella-Z2'!J96</f>
        <v>0.01</v>
      </c>
      <c r="X119" s="285"/>
      <c r="Y119" s="283">
        <f t="shared" ref="Y119:Y127" si="139">IF($H119="X",Z119,IF(X119="X",Z119,0))</f>
        <v>0</v>
      </c>
      <c r="Z119" s="284">
        <f>'Tabella-Z2'!L96</f>
        <v>0.01</v>
      </c>
      <c r="AA119" s="285"/>
      <c r="AB119" s="283">
        <f t="shared" ref="AB119:AB127" si="140">IF($H119="X",AC119,IF(AA119="X",AC119,0))</f>
        <v>0</v>
      </c>
      <c r="AC119" s="284">
        <f>'Tabella-Z2'!M96</f>
        <v>0.01</v>
      </c>
      <c r="AD119" s="285"/>
      <c r="AE119" s="283">
        <f t="shared" ref="AE119:AE127" si="141">IF($H119="X",AF119,IF(AD119="X",AF119,0))</f>
        <v>0</v>
      </c>
      <c r="AF119" s="284">
        <f>'Tabella-Z2'!N96</f>
        <v>0.01</v>
      </c>
      <c r="AG119" s="285"/>
      <c r="AH119" s="283">
        <f t="shared" ref="AH119:AH127" si="142">IF($H119="X",AI119,IF(AG119="X",AI119,0))</f>
        <v>0</v>
      </c>
      <c r="AI119" s="284">
        <f>'Tabella-Z2'!O96</f>
        <v>0.01</v>
      </c>
      <c r="AJ119" s="466" t="s">
        <v>3</v>
      </c>
      <c r="AK119" s="467"/>
      <c r="AL119" s="468"/>
      <c r="AM119" s="8"/>
    </row>
    <row r="120" spans="1:67" ht="18" customHeight="1" outlineLevel="1" x14ac:dyDescent="0.2">
      <c r="A120" s="1"/>
      <c r="B120" s="444"/>
      <c r="C120" s="447"/>
      <c r="D120" s="489" t="s">
        <v>591</v>
      </c>
      <c r="E120" s="458" t="s">
        <v>592</v>
      </c>
      <c r="F120" s="211" t="s">
        <v>483</v>
      </c>
      <c r="G120" s="214">
        <v>5000000</v>
      </c>
      <c r="H120" s="430"/>
      <c r="I120" s="492"/>
      <c r="J120" s="56">
        <f t="shared" si="136"/>
        <v>0</v>
      </c>
      <c r="K120" s="57">
        <f>'Tabella-Z2'!G97</f>
        <v>0.09</v>
      </c>
      <c r="L120" s="314"/>
      <c r="M120" s="56">
        <f t="shared" si="137"/>
        <v>0</v>
      </c>
      <c r="N120" s="57">
        <f>'Tabella-Z2'!H97</f>
        <v>0.1</v>
      </c>
      <c r="O120" s="314"/>
      <c r="P120" s="56">
        <f t="shared" si="138"/>
        <v>0</v>
      </c>
      <c r="Q120" s="57">
        <f>'Tabella-Z2'!J97</f>
        <v>0.09</v>
      </c>
      <c r="R120" s="314"/>
      <c r="S120" s="56">
        <f t="shared" si="130"/>
        <v>0</v>
      </c>
      <c r="T120" s="57">
        <f>'Tabella-Z2'!J97</f>
        <v>0.09</v>
      </c>
      <c r="U120" s="314"/>
      <c r="V120" s="56">
        <f t="shared" si="118"/>
        <v>0</v>
      </c>
      <c r="W120" s="57">
        <f>'Tabella-Z2'!J97</f>
        <v>0.09</v>
      </c>
      <c r="X120" s="314"/>
      <c r="Y120" s="56">
        <f t="shared" si="139"/>
        <v>0</v>
      </c>
      <c r="Z120" s="57">
        <f>'Tabella-Z2'!L97</f>
        <v>0.1</v>
      </c>
      <c r="AA120" s="314"/>
      <c r="AB120" s="56">
        <f t="shared" si="140"/>
        <v>0</v>
      </c>
      <c r="AC120" s="57">
        <f>'Tabella-Z2'!M97</f>
        <v>0.1</v>
      </c>
      <c r="AD120" s="314"/>
      <c r="AE120" s="56">
        <f t="shared" si="141"/>
        <v>0</v>
      </c>
      <c r="AF120" s="57">
        <f>'Tabella-Z2'!N97</f>
        <v>0.09</v>
      </c>
      <c r="AG120" s="314"/>
      <c r="AH120" s="56">
        <f t="shared" si="142"/>
        <v>0</v>
      </c>
      <c r="AI120" s="57">
        <f>'Tabella-Z2'!O97</f>
        <v>0.1</v>
      </c>
      <c r="AJ120" s="469" t="s">
        <v>3</v>
      </c>
      <c r="AK120" s="470"/>
      <c r="AL120" s="471"/>
      <c r="AM120" s="8"/>
      <c r="AN120" s="293">
        <f>IF($I$17&gt;$G120,$G120*J120,$I$17*J120)</f>
        <v>0</v>
      </c>
      <c r="AQ120" s="293">
        <f>IF($L$17&gt;$G120,$G120*M120,$L$17*M120)</f>
        <v>0</v>
      </c>
      <c r="AT120" s="293">
        <f>IF($O$17&gt;$G120,$G120*P120,$O$17*P120)</f>
        <v>0</v>
      </c>
      <c r="AU120" s="293"/>
      <c r="AW120" s="293">
        <f>IF($R$17&gt;$G120,$G120*S120,$R$17*S120)</f>
        <v>0</v>
      </c>
      <c r="AZ120" s="293">
        <f>IF($U$17&gt;$G120,$G120*V120,$U$17*V120)</f>
        <v>0</v>
      </c>
      <c r="BC120" s="293">
        <f>IF($X$17&gt;$G120,$G120*Y120,$X$17*Y120)</f>
        <v>0</v>
      </c>
      <c r="BF120" s="293">
        <f>IF($AA$17&gt;$G120,$G120*AB120,$AA$17*AB120)</f>
        <v>0</v>
      </c>
      <c r="BI120" s="293">
        <f>IF($AD$17&gt;$G120,$G120*AE120,$AD$17*AE120)</f>
        <v>0</v>
      </c>
      <c r="BL120" s="293">
        <f>IF($AG$17&gt;$G120,$G120*AH120,$AG$17*AH120)</f>
        <v>0</v>
      </c>
      <c r="BO120" s="293">
        <f>IF($AJ$17&gt;$G120,$G120*AK120,$AJ$17*AK120)</f>
        <v>0</v>
      </c>
    </row>
    <row r="121" spans="1:67" ht="18" customHeight="1" outlineLevel="1" x14ac:dyDescent="0.2">
      <c r="A121" s="1"/>
      <c r="B121" s="444"/>
      <c r="C121" s="447"/>
      <c r="D121" s="490"/>
      <c r="E121" s="459"/>
      <c r="F121" s="211" t="s">
        <v>484</v>
      </c>
      <c r="G121" s="214">
        <v>20000000</v>
      </c>
      <c r="H121" s="431"/>
      <c r="I121" s="493"/>
      <c r="J121" s="47">
        <f>IF(AND($H$120="X",$I$17&gt;G120),K121,IF(AND($I$120="X",$I$17&gt;G120),K121,0))</f>
        <v>0</v>
      </c>
      <c r="K121" s="58">
        <f>'Tabella-Z2'!G98</f>
        <v>4.4999999999999998E-2</v>
      </c>
      <c r="L121" s="315"/>
      <c r="M121" s="47">
        <f>IF(AND($H$120="X",$L$17&gt;G120),N121,IF(AND($L$120="X",$L$17&gt;G120),N121,0))</f>
        <v>0</v>
      </c>
      <c r="N121" s="58">
        <f>'Tabella-Z2'!H98</f>
        <v>0.06</v>
      </c>
      <c r="O121" s="315"/>
      <c r="P121" s="47">
        <f>IF(AND($H$120="X",$O$17&gt;G120),Q121,IF(AND($O$120="X",$O$17&gt;G120),Q121,0))</f>
        <v>0</v>
      </c>
      <c r="Q121" s="58">
        <f>'Tabella-Z2'!J98</f>
        <v>4.4999999999999998E-2</v>
      </c>
      <c r="R121" s="315"/>
      <c r="S121" s="47">
        <f>IF(AND($H$120="X",$R$17&gt;G120),T121,IF(AND($R$120="X",$R$17&gt;G120),T121,0))</f>
        <v>0</v>
      </c>
      <c r="T121" s="58">
        <f>'Tabella-Z2'!J98</f>
        <v>4.4999999999999998E-2</v>
      </c>
      <c r="U121" s="315"/>
      <c r="V121" s="47">
        <f>IF(AND($H$120="X",$U$17&gt;G120),W121,IF(AND($U$120="X",$U$17&gt;G120),W121,0))</f>
        <v>0</v>
      </c>
      <c r="W121" s="58">
        <f>'Tabella-Z2'!J98</f>
        <v>4.4999999999999998E-2</v>
      </c>
      <c r="X121" s="315"/>
      <c r="Y121" s="47">
        <f>IF(AND($H$120="X",$X$17&gt;G120),Z121,IF(AND($X$120="X",$X$17&gt;G120),Z121,0))</f>
        <v>0</v>
      </c>
      <c r="Z121" s="58">
        <f>'Tabella-Z2'!L98</f>
        <v>0.06</v>
      </c>
      <c r="AA121" s="315"/>
      <c r="AB121" s="47">
        <f>IF(AND($H$120="X",$AA$17&gt;G120),AC121,IF(AND($AA$120="X",$AA$17&gt;G120),AC121,0))</f>
        <v>0</v>
      </c>
      <c r="AC121" s="58">
        <f>'Tabella-Z2'!M98</f>
        <v>0.06</v>
      </c>
      <c r="AD121" s="315"/>
      <c r="AE121" s="47">
        <f>IF(AND($H$120="X",$AD$17&gt;G120),AF121,IF(AND($AD$120="X",$AD$17&gt;G120),AF121,0))</f>
        <v>0</v>
      </c>
      <c r="AF121" s="58">
        <f>'Tabella-Z2'!N98</f>
        <v>4.4999999999999998E-2</v>
      </c>
      <c r="AG121" s="315"/>
      <c r="AH121" s="47">
        <f>IF(AND($H$120="X",$AG$17&gt;G120),AI121,IF(AND($AG$120="X",$AG$17&gt;G120),AI121,0))</f>
        <v>0</v>
      </c>
      <c r="AI121" s="58">
        <f>'Tabella-Z2'!O98</f>
        <v>0.06</v>
      </c>
      <c r="AJ121" s="464" t="s">
        <v>3</v>
      </c>
      <c r="AK121" s="313"/>
      <c r="AL121" s="465"/>
      <c r="AM121" s="8"/>
      <c r="AN121" s="293">
        <f>IF($I$17&gt;$G120,IF($I$17&gt;$G121,($G121-$G120)*J121,($I$17-$G120)*J121),0)</f>
        <v>0</v>
      </c>
      <c r="AQ121" s="293">
        <f>IF($L$17&gt;$G120,IF($L$17&gt;$G121,($G121-$G120)*M121,($L$17-$G120)*M121),0)</f>
        <v>0</v>
      </c>
      <c r="AT121" s="293">
        <f>IF($O$17&gt;$G120,IF($O$17&gt;$G121,($G121-$G120)*P121,($O$17-$G120)*P121),0)</f>
        <v>0</v>
      </c>
      <c r="AU121" s="293"/>
      <c r="AW121" s="293">
        <f>IF($R$17&gt;$G120,IF($R$17&gt;$G121,($G121-$G120)*S121,($R$17-$G120)*S121),0)</f>
        <v>0</v>
      </c>
      <c r="AZ121" s="293">
        <f>IF($U$17&gt;$G120,IF($U$17&gt;$G121,($G121-$G120)*V121,($U$17-$G120)*V121),0)</f>
        <v>0</v>
      </c>
      <c r="BC121" s="293">
        <f>IF($X$17&gt;$G120,IF($X$17&gt;$G121,($G121-$G120)*Y121,($X$17-$G120)*Y121),0)</f>
        <v>0</v>
      </c>
      <c r="BF121" s="293">
        <f>IF($AA$17&gt;$G120,IF($AA$17&gt;$G121,($G121-$G120)*AB121,($AA$17-$G120)*AB121),0)</f>
        <v>0</v>
      </c>
      <c r="BI121" s="293">
        <f>IF($AD$17&gt;$G120,IF($AD$17&gt;$G121,($G121-$G120)*AE121,($AD$17-$G120)*AE121),0)</f>
        <v>0</v>
      </c>
      <c r="BL121" s="293">
        <f>IF($AG$17&gt;$G120,IF($AG$17&gt;$G121,($G121-$G120)*AH121,($AG$17-$G120)*AH121),0)</f>
        <v>0</v>
      </c>
      <c r="BO121" s="293">
        <f>IF($AJ$17&gt;$G120,IF($AJ$17&gt;$G121,($G121-$G120)*AK121,($AJ$17-$G120)*AK121),0)</f>
        <v>0</v>
      </c>
    </row>
    <row r="122" spans="1:67" ht="18" customHeight="1" outlineLevel="1" x14ac:dyDescent="0.2">
      <c r="A122" s="1"/>
      <c r="B122" s="444"/>
      <c r="C122" s="447"/>
      <c r="D122" s="491"/>
      <c r="E122" s="460"/>
      <c r="F122" s="211" t="s">
        <v>485</v>
      </c>
      <c r="G122" s="212"/>
      <c r="H122" s="432"/>
      <c r="I122" s="494"/>
      <c r="J122" s="49">
        <f>IF(AND($H$120="X",$I$17&gt;G121),K122,IF(AND($I$120="X",$I$17&gt;G121),K122,0))</f>
        <v>0</v>
      </c>
      <c r="K122" s="50">
        <f>'Tabella-Z2'!G99</f>
        <v>1.4999999999999999E-2</v>
      </c>
      <c r="L122" s="316"/>
      <c r="M122" s="49">
        <f>IF(AND($H$120="X",$L$17&gt;G121),N122,IF(AND($L$120="X",$L$17&gt;G121),N122,0))</f>
        <v>0</v>
      </c>
      <c r="N122" s="50">
        <f>'Tabella-Z2'!H99</f>
        <v>2.5000000000000001E-2</v>
      </c>
      <c r="O122" s="316"/>
      <c r="P122" s="49">
        <f>IF(AND($H$120="X",$O$17&gt;G121),Q122,IF(AND($O$120="X",$O$17&gt;G121),Q122,0))</f>
        <v>0</v>
      </c>
      <c r="Q122" s="50">
        <f>'Tabella-Z2'!J99</f>
        <v>1.4999999999999999E-2</v>
      </c>
      <c r="R122" s="316"/>
      <c r="S122" s="49">
        <f>IF(AND($H$120="X",$R$17&gt;G121),T122,IF(AND($R$120="X",$R$17&gt;G121),T122,0))</f>
        <v>0</v>
      </c>
      <c r="T122" s="50">
        <f>'Tabella-Z2'!J99</f>
        <v>1.4999999999999999E-2</v>
      </c>
      <c r="U122" s="316"/>
      <c r="V122" s="49">
        <f>IF(AND($H$120="X",$U$17&gt;G121),W122,IF(AND($U$120="X",$U$17&gt;G121),W122,0))</f>
        <v>0</v>
      </c>
      <c r="W122" s="50">
        <f>'Tabella-Z2'!J99</f>
        <v>1.4999999999999999E-2</v>
      </c>
      <c r="X122" s="316"/>
      <c r="Y122" s="49">
        <f>IF(AND($H$120="X",$X$17&gt;G121),Z122,IF(AND($X$120="X",$X$17&gt;G121),Z122,0))</f>
        <v>0</v>
      </c>
      <c r="Z122" s="50">
        <f>'Tabella-Z2'!L99</f>
        <v>2.5000000000000001E-2</v>
      </c>
      <c r="AA122" s="316"/>
      <c r="AB122" s="49">
        <f>IF(AND($H$120="X",$AA$17&gt;G121),AC122,IF(AND($AA$120="X",$AA$17&gt;G121),AC122,0))</f>
        <v>0</v>
      </c>
      <c r="AC122" s="50">
        <f>'Tabella-Z2'!M99</f>
        <v>2.5000000000000001E-2</v>
      </c>
      <c r="AD122" s="316"/>
      <c r="AE122" s="49">
        <f>IF(AND($H$120="X",$AD$17&gt;G121),AF122,IF(AND($AD$120="X",$AD$17&gt;G121),AF122,0))</f>
        <v>0</v>
      </c>
      <c r="AF122" s="50">
        <f>'Tabella-Z2'!N99</f>
        <v>1.4999999999999999E-2</v>
      </c>
      <c r="AG122" s="316"/>
      <c r="AH122" s="49">
        <f>IF(AND($H$120="X",$AG$17&gt;G121),AI122,IF(AND($AG$120="X",$AG$17&gt;G121),AI122,0))</f>
        <v>0</v>
      </c>
      <c r="AI122" s="50">
        <f>'Tabella-Z2'!O99</f>
        <v>2.5000000000000001E-2</v>
      </c>
      <c r="AJ122" s="482" t="s">
        <v>3</v>
      </c>
      <c r="AK122" s="477"/>
      <c r="AL122" s="483"/>
      <c r="AM122" s="8"/>
      <c r="AN122" s="293">
        <f>IF($I$17&gt;$G121,($I$17-$G121)*J122,0)</f>
        <v>0</v>
      </c>
      <c r="AQ122" s="293">
        <f>IF($L$17&gt;$G121,($L$17-$G121)*M122,0)</f>
        <v>0</v>
      </c>
      <c r="AT122" s="293">
        <f>IF($O$17&gt;$G121,($O$17-$G121)*P122,0)</f>
        <v>0</v>
      </c>
      <c r="AU122" s="293"/>
      <c r="AW122" s="293">
        <f>IF($R$17&gt;$G121,($R$17-$G121)*S122,0)</f>
        <v>0</v>
      </c>
      <c r="AZ122" s="293">
        <f>IF($U$17&gt;$G121,($U$17-$G121)*V122,0)</f>
        <v>0</v>
      </c>
      <c r="BC122" s="293">
        <f>IF($X$17&gt;$G121,($X$17-$G121)*Y122,0)</f>
        <v>0</v>
      </c>
      <c r="BF122" s="293">
        <f>IF($AA$17&gt;$G121,($AA$17-$G121)*AB122,0)</f>
        <v>0</v>
      </c>
      <c r="BI122" s="293">
        <f>IF($AD$17&gt;$G121,($AD$17-$G121)*AE122,0)</f>
        <v>0</v>
      </c>
      <c r="BL122" s="293">
        <f>IF($AG$17&gt;$G121,($AG$17-$G121)*AH122,0)</f>
        <v>0</v>
      </c>
      <c r="BO122" s="293">
        <f>IF($AJ$17&gt;$G121,($AJ$17-$G121)*AK122,0)</f>
        <v>0</v>
      </c>
    </row>
    <row r="123" spans="1:67" ht="18" customHeight="1" outlineLevel="1" x14ac:dyDescent="0.2">
      <c r="A123" s="1"/>
      <c r="B123" s="444"/>
      <c r="C123" s="447"/>
      <c r="D123" s="489" t="s">
        <v>593</v>
      </c>
      <c r="E123" s="458" t="s">
        <v>548</v>
      </c>
      <c r="F123" s="211" t="s">
        <v>483</v>
      </c>
      <c r="G123" s="214">
        <v>5000000</v>
      </c>
      <c r="H123" s="430"/>
      <c r="I123" s="492"/>
      <c r="J123" s="56">
        <f t="shared" ref="J123" si="143">IF($H123="X",K123,IF(I123="X",K123,0))</f>
        <v>0</v>
      </c>
      <c r="K123" s="57">
        <f>'Tabella-Z2'!G100</f>
        <v>1.7999999999999999E-2</v>
      </c>
      <c r="L123" s="314"/>
      <c r="M123" s="56">
        <f t="shared" ref="M123" si="144">IF($H123="X",N123,IF(L123="X",N123,0))</f>
        <v>0</v>
      </c>
      <c r="N123" s="57">
        <f>'Tabella-Z2'!H100</f>
        <v>0.02</v>
      </c>
      <c r="O123" s="314"/>
      <c r="P123" s="56">
        <f t="shared" ref="P123" si="145">IF($H123="X",Q123,IF(O123="X",Q123,0))</f>
        <v>0</v>
      </c>
      <c r="Q123" s="57">
        <f>'Tabella-Z2'!J100</f>
        <v>1.7999999999999999E-2</v>
      </c>
      <c r="R123" s="314"/>
      <c r="S123" s="56">
        <f t="shared" ref="S123" si="146">IF($H123="X",T123,IF(R123="X",T123,0))</f>
        <v>0</v>
      </c>
      <c r="T123" s="57">
        <f>'Tabella-Z2'!J100</f>
        <v>1.7999999999999999E-2</v>
      </c>
      <c r="U123" s="314"/>
      <c r="V123" s="56">
        <f t="shared" ref="V123" si="147">IF($H123="X",W123,IF(U123="X",W123,0))</f>
        <v>0</v>
      </c>
      <c r="W123" s="57">
        <f>'Tabella-Z2'!J100</f>
        <v>1.7999999999999999E-2</v>
      </c>
      <c r="X123" s="314"/>
      <c r="Y123" s="56">
        <f t="shared" ref="Y123" si="148">IF($H123="X",Z123,IF(X123="X",Z123,0))</f>
        <v>0</v>
      </c>
      <c r="Z123" s="57">
        <f>'Tabella-Z2'!L100</f>
        <v>0.02</v>
      </c>
      <c r="AA123" s="314"/>
      <c r="AB123" s="56">
        <f t="shared" ref="AB123" si="149">IF($H123="X",AC123,IF(AA123="X",AC123,0))</f>
        <v>0</v>
      </c>
      <c r="AC123" s="57">
        <f>'Tabella-Z2'!M100</f>
        <v>0.02</v>
      </c>
      <c r="AD123" s="314"/>
      <c r="AE123" s="56">
        <f t="shared" ref="AE123" si="150">IF($H123="X",AF123,IF(AD123="X",AF123,0))</f>
        <v>0</v>
      </c>
      <c r="AF123" s="57">
        <f>'Tabella-Z2'!N100</f>
        <v>1.7999999999999999E-2</v>
      </c>
      <c r="AG123" s="314"/>
      <c r="AH123" s="56">
        <f t="shared" ref="AH123" si="151">IF($H123="X",AI123,IF(AG123="X",AI123,0))</f>
        <v>0</v>
      </c>
      <c r="AI123" s="57">
        <f>'Tabella-Z2'!O100</f>
        <v>0.02</v>
      </c>
      <c r="AJ123" s="469" t="s">
        <v>3</v>
      </c>
      <c r="AK123" s="470"/>
      <c r="AL123" s="471"/>
      <c r="AM123" s="8"/>
      <c r="AN123" s="293">
        <f>IF($I$17&gt;$G123,$G123*J123,$I$17*J123)</f>
        <v>0</v>
      </c>
      <c r="AQ123" s="293">
        <f>IF($L$17&gt;$G123,$G123*M123,$L$17*M123)</f>
        <v>0</v>
      </c>
      <c r="AT123" s="293">
        <f>IF($O$17&gt;$G123,$G123*P123,$O$17*P123)</f>
        <v>0</v>
      </c>
      <c r="AU123" s="293"/>
      <c r="AW123" s="293">
        <f>IF($R$17&gt;$G123,$G123*S123,$R$17*S123)</f>
        <v>0</v>
      </c>
      <c r="AZ123" s="293">
        <f>IF($U$17&gt;$G123,$G123*V123,$U$17*V123)</f>
        <v>0</v>
      </c>
      <c r="BC123" s="293">
        <f>IF($X$17&gt;$G123,$G123*Y123,$X$17*Y123)</f>
        <v>0</v>
      </c>
      <c r="BF123" s="293">
        <f>IF($AA$17&gt;$G123,$G123*AB123,$AA$17*AB123)</f>
        <v>0</v>
      </c>
      <c r="BI123" s="293">
        <f>IF($AD$17&gt;$G123,$G123*AE123,$AD$17*AE123)</f>
        <v>0</v>
      </c>
      <c r="BL123" s="293">
        <f>IF($AG$17&gt;$G123,$G123*AH123,$AG$17*AH123)</f>
        <v>0</v>
      </c>
      <c r="BO123" s="293">
        <f>IF($AJ$17&gt;$G123,$G123*AK123,$AJ$17*AK123)</f>
        <v>0</v>
      </c>
    </row>
    <row r="124" spans="1:67" ht="18" customHeight="1" outlineLevel="1" x14ac:dyDescent="0.2">
      <c r="A124" s="1"/>
      <c r="B124" s="444"/>
      <c r="C124" s="447"/>
      <c r="D124" s="490"/>
      <c r="E124" s="459"/>
      <c r="F124" s="211" t="s">
        <v>484</v>
      </c>
      <c r="G124" s="214">
        <v>20000000</v>
      </c>
      <c r="H124" s="431"/>
      <c r="I124" s="493"/>
      <c r="J124" s="47">
        <f>IF(AND($H$123="X",$I$17&gt;G123),K124,IF(AND($I$123="X",$I$17&gt;G123),K124,0))</f>
        <v>0</v>
      </c>
      <c r="K124" s="58">
        <f>'Tabella-Z2'!G101</f>
        <v>8.0000000000000002E-3</v>
      </c>
      <c r="L124" s="315"/>
      <c r="M124" s="47">
        <f>IF(AND($H$123="X",$L$17&gt;G123),N124,IF(AND($L$123="X",$L$17&gt;G123),N124,0))</f>
        <v>0</v>
      </c>
      <c r="N124" s="58">
        <f>'Tabella-Z2'!H101</f>
        <v>0.01</v>
      </c>
      <c r="O124" s="315"/>
      <c r="P124" s="47">
        <f>IF(AND($H$123="X",$O$17&gt;G123),Q124,IF(AND($O$123="X",$O$17&gt;G123),Q124,0))</f>
        <v>0</v>
      </c>
      <c r="Q124" s="58">
        <f>'Tabella-Z2'!J101</f>
        <v>8.0000000000000002E-3</v>
      </c>
      <c r="R124" s="315"/>
      <c r="S124" s="47">
        <f>IF(AND($H$123="X",$R$17&gt;G123),T124,IF(AND($R$123="X",$R$17&gt;G123),T124,0))</f>
        <v>0</v>
      </c>
      <c r="T124" s="58">
        <f>'Tabella-Z2'!J101</f>
        <v>8.0000000000000002E-3</v>
      </c>
      <c r="U124" s="315"/>
      <c r="V124" s="47">
        <f>IF(AND($H$123="X",$U$17&gt;G123),W124,IF(AND($U$123="X",$U$17&gt;G123),W124,0))</f>
        <v>0</v>
      </c>
      <c r="W124" s="58">
        <f>'Tabella-Z2'!J101</f>
        <v>8.0000000000000002E-3</v>
      </c>
      <c r="X124" s="315"/>
      <c r="Y124" s="47">
        <f>IF(AND($H$123="X",$X$17&gt;G123),Z124,IF(AND($X$123="X",$X$17&gt;G123),Z124,0))</f>
        <v>0</v>
      </c>
      <c r="Z124" s="58">
        <f>'Tabella-Z2'!L101</f>
        <v>0.01</v>
      </c>
      <c r="AA124" s="315"/>
      <c r="AB124" s="47">
        <f>IF(AND($H$123="X",$AA$17&gt;G123),AC124,IF(AND($AA$123="X",$AA$17&gt;G123),AC124,0))</f>
        <v>0</v>
      </c>
      <c r="AC124" s="58">
        <f>'Tabella-Z2'!M101</f>
        <v>0.01</v>
      </c>
      <c r="AD124" s="315"/>
      <c r="AE124" s="47">
        <f>IF(AND($H$123="X",$AD$17&gt;G123),AF124,IF(AND($AD$123="X",$AD$17&gt;G123),AF124,0))</f>
        <v>0</v>
      </c>
      <c r="AF124" s="58">
        <f>'Tabella-Z2'!N101</f>
        <v>8.0000000000000002E-3</v>
      </c>
      <c r="AG124" s="315"/>
      <c r="AH124" s="47">
        <f>IF(AND($H$123="X",$AG$17&gt;G123),AI124,IF(AND($AG$123="X",$AG$17&gt;G123),AI124,0))</f>
        <v>0</v>
      </c>
      <c r="AI124" s="58">
        <f>'Tabella-Z2'!O101</f>
        <v>0.01</v>
      </c>
      <c r="AJ124" s="464" t="s">
        <v>3</v>
      </c>
      <c r="AK124" s="313"/>
      <c r="AL124" s="465"/>
      <c r="AM124" s="8"/>
      <c r="AN124" s="293">
        <f>IF($I$17&gt;$G123,IF($I$17&gt;$G124,($G124-$G123)*J124,($I$17-$G123)*J124),0)</f>
        <v>0</v>
      </c>
      <c r="AQ124" s="293">
        <f>IF($L$17&gt;$G123,IF($L$17&gt;$G124,($G124-$G123)*M124,($L$17-$G123)*M124),0)</f>
        <v>0</v>
      </c>
      <c r="AT124" s="293">
        <f>IF($O$17&gt;$G123,IF($O$17&gt;$G124,($G124-$G123)*P124,($O$17-$G123)*P124),0)</f>
        <v>0</v>
      </c>
      <c r="AU124" s="293"/>
      <c r="AW124" s="293">
        <f>IF($R$17&gt;$G123,IF($R$17&gt;$G124,($G124-$G123)*S124,($R$17-$G123)*S124),0)</f>
        <v>0</v>
      </c>
      <c r="AZ124" s="293">
        <f>IF($U$17&gt;$G123,IF($U$17&gt;$G124,($G124-$G123)*V124,($U$17-$G123)*V124),0)</f>
        <v>0</v>
      </c>
      <c r="BC124" s="293">
        <f>IF($X$17&gt;$G123,IF($X$17&gt;$G124,($G124-$G123)*Y124,($X$17-$G123)*Y124),0)</f>
        <v>0</v>
      </c>
      <c r="BF124" s="293">
        <f>IF($AA$17&gt;$G123,IF($AA$17&gt;$G124,($G124-$G123)*AB124,($AA$17-$G123)*AB124),0)</f>
        <v>0</v>
      </c>
      <c r="BI124" s="293">
        <f>IF($AD$17&gt;$G123,IF($AD$17&gt;$G124,($G124-$G123)*AE124,($AD$17-$G123)*AE124),0)</f>
        <v>0</v>
      </c>
      <c r="BL124" s="293">
        <f>IF($AG$17&gt;$G123,IF($AG$17&gt;$G124,($G124-$G123)*AH124,($AG$17-$G123)*AH124),0)</f>
        <v>0</v>
      </c>
      <c r="BO124" s="293">
        <f>IF($AJ$17&gt;$G123,IF($AJ$17&gt;$G124,($G124-$G123)*AK124,($AJ$17-$G123)*AK124),0)</f>
        <v>0</v>
      </c>
    </row>
    <row r="125" spans="1:67" ht="18" customHeight="1" outlineLevel="1" x14ac:dyDescent="0.2">
      <c r="A125" s="1"/>
      <c r="B125" s="444"/>
      <c r="C125" s="447"/>
      <c r="D125" s="491"/>
      <c r="E125" s="460"/>
      <c r="F125" s="211" t="s">
        <v>485</v>
      </c>
      <c r="G125" s="212"/>
      <c r="H125" s="432"/>
      <c r="I125" s="494"/>
      <c r="J125" s="49">
        <f>IF(AND($H$123="X",$I$17&gt;G124),K125,IF(AND($I$123="X",$I$17&gt;G124),K125,0))</f>
        <v>0</v>
      </c>
      <c r="K125" s="50">
        <f>'Tabella-Z2'!G102</f>
        <v>4.0000000000000001E-3</v>
      </c>
      <c r="L125" s="316"/>
      <c r="M125" s="49">
        <f>IF(AND($H$123="X",$L$17&gt;G124),N125,IF(AND($L$123="X",$L$17&gt;G124),N125,0))</f>
        <v>0</v>
      </c>
      <c r="N125" s="50">
        <f>'Tabella-Z2'!H102</f>
        <v>5.0000000000000001E-3</v>
      </c>
      <c r="O125" s="316"/>
      <c r="P125" s="49">
        <f>IF(AND($H$123="X",$O$17&gt;G124),Q125,IF(AND($O$123="X",$O$17&gt;G124),Q125,0))</f>
        <v>0</v>
      </c>
      <c r="Q125" s="50">
        <f>'Tabella-Z2'!J102</f>
        <v>4.0000000000000001E-3</v>
      </c>
      <c r="R125" s="316"/>
      <c r="S125" s="49">
        <f>IF(AND($H$123="X",$R$17&gt;G124),T125,IF(AND($R$123="X",$R$17&gt;G124),T125,0))</f>
        <v>0</v>
      </c>
      <c r="T125" s="50">
        <f>'Tabella-Z2'!J102</f>
        <v>4.0000000000000001E-3</v>
      </c>
      <c r="U125" s="316"/>
      <c r="V125" s="49">
        <f>IF(AND($H$123="X",$U$17&gt;G124),W125,IF(AND($U$123="X",$U$17&gt;G124),W125,0))</f>
        <v>0</v>
      </c>
      <c r="W125" s="50">
        <f>'Tabella-Z2'!J102</f>
        <v>4.0000000000000001E-3</v>
      </c>
      <c r="X125" s="316"/>
      <c r="Y125" s="49">
        <f>IF(AND($H$123="X",$X$17&gt;G124),Z125,IF(AND($X$123="X",$X$17&gt;G124),Z125,0))</f>
        <v>0</v>
      </c>
      <c r="Z125" s="50">
        <f>'Tabella-Z2'!L102</f>
        <v>5.0000000000000001E-3</v>
      </c>
      <c r="AA125" s="316"/>
      <c r="AB125" s="49">
        <f>IF(AND($H$123="X",$AA$17&gt;G124),AC125,IF(AND($AA$123="X",$AA$17&gt;G124),AC125,0))</f>
        <v>0</v>
      </c>
      <c r="AC125" s="50">
        <f>'Tabella-Z2'!M102</f>
        <v>5.0000000000000001E-3</v>
      </c>
      <c r="AD125" s="316"/>
      <c r="AE125" s="49">
        <f>IF(AND($H$123="X",$AD$17&gt;G124),AF125,IF(AND($AD$123="X",$AD$17&gt;G124),AF125,0))</f>
        <v>0</v>
      </c>
      <c r="AF125" s="50">
        <f>'Tabella-Z2'!N102</f>
        <v>4.0000000000000001E-3</v>
      </c>
      <c r="AG125" s="316"/>
      <c r="AH125" s="49">
        <f>IF(AND($H$123="X",$AG$17&gt;G124),AI125,IF(AND($AG$123="X",$AG$17&gt;G124),AI125,0))</f>
        <v>0</v>
      </c>
      <c r="AI125" s="50">
        <f>'Tabella-Z2'!O102</f>
        <v>5.0000000000000001E-3</v>
      </c>
      <c r="AJ125" s="482" t="s">
        <v>3</v>
      </c>
      <c r="AK125" s="477"/>
      <c r="AL125" s="483"/>
      <c r="AM125" s="8"/>
      <c r="AN125" s="293">
        <f>IF($I$17&gt;$G124,($I$17-$G124)*J125,0)</f>
        <v>0</v>
      </c>
      <c r="AQ125" s="293">
        <f>IF($L$17&gt;$G124,($L$17-$G124)*M125,0)</f>
        <v>0</v>
      </c>
      <c r="AT125" s="293">
        <f>IF($O$17&gt;$G124,($O$17-$G124)*P125,0)</f>
        <v>0</v>
      </c>
      <c r="AU125" s="293"/>
      <c r="AW125" s="293">
        <f>IF($R$17&gt;$G124,($R$17-$G124)*S125,0)</f>
        <v>0</v>
      </c>
      <c r="AZ125" s="293">
        <f>IF($U$17&gt;$G124,($U$17-$G124)*V125,0)</f>
        <v>0</v>
      </c>
      <c r="BC125" s="293">
        <f>IF($X$17&gt;$G124,($X$17-$G124)*Y125,0)</f>
        <v>0</v>
      </c>
      <c r="BF125" s="293">
        <f>IF($AA$17&gt;$G124,($AA$17-$G124)*AB125,0)</f>
        <v>0</v>
      </c>
      <c r="BI125" s="293">
        <f>IF($AD$17&gt;$G124,($AD$17-$G124)*AE125,0)</f>
        <v>0</v>
      </c>
      <c r="BL125" s="293">
        <f>IF($AG$17&gt;$G124,($AG$17-$G124)*AH125,0)</f>
        <v>0</v>
      </c>
      <c r="BO125" s="293">
        <f>IF($AJ$17&gt;$G124,($AJ$17-$G124)*AK125,0)</f>
        <v>0</v>
      </c>
    </row>
    <row r="126" spans="1:67" ht="18" customHeight="1" outlineLevel="1" x14ac:dyDescent="0.2">
      <c r="A126" s="1"/>
      <c r="B126" s="444"/>
      <c r="C126" s="447"/>
      <c r="D126" s="261" t="s">
        <v>594</v>
      </c>
      <c r="E126" s="334" t="s">
        <v>595</v>
      </c>
      <c r="F126" s="335"/>
      <c r="G126" s="336"/>
      <c r="H126" s="45"/>
      <c r="I126" s="292"/>
      <c r="J126" s="290">
        <f t="shared" si="136"/>
        <v>0</v>
      </c>
      <c r="K126" s="291">
        <f>'Tabella-Z2'!G103</f>
        <v>0.01</v>
      </c>
      <c r="L126" s="289"/>
      <c r="M126" s="290">
        <f t="shared" si="137"/>
        <v>0</v>
      </c>
      <c r="N126" s="291">
        <f>'Tabella-Z2'!H103</f>
        <v>0.01</v>
      </c>
      <c r="O126" s="289"/>
      <c r="P126" s="290">
        <f t="shared" si="138"/>
        <v>0</v>
      </c>
      <c r="Q126" s="291">
        <f>'Tabella-Z2'!J103</f>
        <v>0.01</v>
      </c>
      <c r="R126" s="289"/>
      <c r="S126" s="290">
        <f t="shared" si="130"/>
        <v>0</v>
      </c>
      <c r="T126" s="291">
        <f>'Tabella-Z2'!J103</f>
        <v>0.01</v>
      </c>
      <c r="U126" s="289"/>
      <c r="V126" s="290">
        <f t="shared" ref="V126:V127" si="152">IF($H126="X",W126,IF(U126="X",W126,0))</f>
        <v>0</v>
      </c>
      <c r="W126" s="291">
        <f>'Tabella-Z2'!J103</f>
        <v>0.01</v>
      </c>
      <c r="X126" s="289"/>
      <c r="Y126" s="290">
        <f t="shared" si="139"/>
        <v>0</v>
      </c>
      <c r="Z126" s="291">
        <f>'Tabella-Z2'!L103</f>
        <v>0.01</v>
      </c>
      <c r="AA126" s="289"/>
      <c r="AB126" s="290">
        <f t="shared" si="140"/>
        <v>0</v>
      </c>
      <c r="AC126" s="291">
        <f>'Tabella-Z2'!M103</f>
        <v>0.01</v>
      </c>
      <c r="AD126" s="289"/>
      <c r="AE126" s="290">
        <f t="shared" si="141"/>
        <v>0</v>
      </c>
      <c r="AF126" s="291">
        <f>'Tabella-Z2'!N103</f>
        <v>0.01</v>
      </c>
      <c r="AG126" s="289"/>
      <c r="AH126" s="290">
        <f t="shared" si="142"/>
        <v>0</v>
      </c>
      <c r="AI126" s="291">
        <f>'Tabella-Z2'!O103</f>
        <v>0.01</v>
      </c>
      <c r="AJ126" s="472" t="s">
        <v>3</v>
      </c>
      <c r="AK126" s="473"/>
      <c r="AL126" s="474"/>
      <c r="AM126" s="8"/>
    </row>
    <row r="127" spans="1:67" ht="18" customHeight="1" outlineLevel="1" thickBot="1" x14ac:dyDescent="0.25">
      <c r="A127" s="1"/>
      <c r="B127" s="445"/>
      <c r="C127" s="448"/>
      <c r="D127" s="261" t="s">
        <v>596</v>
      </c>
      <c r="E127" s="334" t="s">
        <v>597</v>
      </c>
      <c r="F127" s="335"/>
      <c r="G127" s="336"/>
      <c r="H127" s="62"/>
      <c r="I127" s="53"/>
      <c r="J127" s="47">
        <f t="shared" si="136"/>
        <v>0</v>
      </c>
      <c r="K127" s="58">
        <f>'Tabella-Z2'!G104</f>
        <v>0.13</v>
      </c>
      <c r="L127" s="46"/>
      <c r="M127" s="47">
        <f t="shared" si="137"/>
        <v>0</v>
      </c>
      <c r="N127" s="58">
        <f>'Tabella-Z2'!H104</f>
        <v>0.13</v>
      </c>
      <c r="O127" s="46"/>
      <c r="P127" s="47">
        <f t="shared" si="138"/>
        <v>0</v>
      </c>
      <c r="Q127" s="58">
        <f>'Tabella-Z2'!J104</f>
        <v>0.13</v>
      </c>
      <c r="R127" s="46"/>
      <c r="S127" s="47">
        <f t="shared" si="130"/>
        <v>0</v>
      </c>
      <c r="T127" s="58">
        <f>'Tabella-Z2'!J104</f>
        <v>0.13</v>
      </c>
      <c r="U127" s="46"/>
      <c r="V127" s="47">
        <f t="shared" si="152"/>
        <v>0</v>
      </c>
      <c r="W127" s="58">
        <f>'Tabella-Z2'!J104</f>
        <v>0.13</v>
      </c>
      <c r="X127" s="46"/>
      <c r="Y127" s="47">
        <f t="shared" si="139"/>
        <v>0</v>
      </c>
      <c r="Z127" s="58">
        <f>'Tabella-Z2'!L104</f>
        <v>0.13</v>
      </c>
      <c r="AA127" s="46"/>
      <c r="AB127" s="47">
        <f t="shared" si="140"/>
        <v>0</v>
      </c>
      <c r="AC127" s="58">
        <f>'Tabella-Z2'!M104</f>
        <v>0.13</v>
      </c>
      <c r="AD127" s="46"/>
      <c r="AE127" s="47">
        <f t="shared" si="141"/>
        <v>0</v>
      </c>
      <c r="AF127" s="58">
        <f>'Tabella-Z2'!N104</f>
        <v>0.13</v>
      </c>
      <c r="AG127" s="46"/>
      <c r="AH127" s="47">
        <f t="shared" si="142"/>
        <v>0</v>
      </c>
      <c r="AI127" s="58">
        <f>'Tabella-Z2'!O104</f>
        <v>0.13</v>
      </c>
      <c r="AJ127" s="464" t="s">
        <v>3</v>
      </c>
      <c r="AK127" s="313"/>
      <c r="AL127" s="465"/>
      <c r="AM127" s="8"/>
    </row>
    <row r="128" spans="1:67" ht="18" customHeight="1" outlineLevel="1" x14ac:dyDescent="0.2">
      <c r="A128" s="1"/>
      <c r="B128" s="549" t="s">
        <v>669</v>
      </c>
      <c r="C128" s="550"/>
      <c r="D128" s="550"/>
      <c r="E128" s="551"/>
      <c r="F128" s="442" t="s">
        <v>6</v>
      </c>
      <c r="G128" s="442"/>
      <c r="H128" s="265"/>
      <c r="I128" s="64"/>
      <c r="J128" s="65">
        <f>SUM(J92:J103,J113:J119,J126:J127)</f>
        <v>0</v>
      </c>
      <c r="K128" s="66">
        <f>J128</f>
        <v>0</v>
      </c>
      <c r="L128" s="64"/>
      <c r="M128" s="65">
        <f>SUM(M92:M103,M110:M119,M126:M127)</f>
        <v>0</v>
      </c>
      <c r="N128" s="66">
        <f>M128</f>
        <v>0</v>
      </c>
      <c r="O128" s="64"/>
      <c r="P128" s="65">
        <f>SUM(P92:P103,P113:P119,P126:P127)</f>
        <v>0</v>
      </c>
      <c r="Q128" s="66">
        <f>P128</f>
        <v>0</v>
      </c>
      <c r="R128" s="64"/>
      <c r="S128" s="65">
        <f>SUM(S92:S103,S113:S119,S126:S127)</f>
        <v>0</v>
      </c>
      <c r="T128" s="66">
        <f>S128</f>
        <v>0</v>
      </c>
      <c r="U128" s="64"/>
      <c r="V128" s="65">
        <f>SUM(V92:V103,V113:V119,V126:V127)</f>
        <v>0</v>
      </c>
      <c r="W128" s="66">
        <f>V128</f>
        <v>0</v>
      </c>
      <c r="X128" s="64"/>
      <c r="Y128" s="65">
        <f>SUM(Y92:Y103,Y113:Y119,Y126:Y127)</f>
        <v>0</v>
      </c>
      <c r="Z128" s="66">
        <f>Y128</f>
        <v>0</v>
      </c>
      <c r="AA128" s="64"/>
      <c r="AB128" s="65">
        <f>SUM(AB92:AB103,AB113:AB119,AB126:AB127)</f>
        <v>0</v>
      </c>
      <c r="AC128" s="66">
        <f>AB128</f>
        <v>0</v>
      </c>
      <c r="AD128" s="64"/>
      <c r="AE128" s="65">
        <f>SUM(AE92:AE103,AE113:AE119,AE126:AE127)</f>
        <v>0</v>
      </c>
      <c r="AF128" s="66">
        <f>AE128</f>
        <v>0</v>
      </c>
      <c r="AG128" s="64"/>
      <c r="AH128" s="65">
        <f>SUM(AH92:AH103,AH113:AH119,AH126:AH127)</f>
        <v>0</v>
      </c>
      <c r="AI128" s="66">
        <f>AH128</f>
        <v>0</v>
      </c>
      <c r="AJ128" s="64"/>
      <c r="AK128" s="65">
        <f>SUM(AK92:AK103,AK113:AK119,AK126:AK127)</f>
        <v>0</v>
      </c>
      <c r="AL128" s="67">
        <f>AK128</f>
        <v>0</v>
      </c>
      <c r="AM128" s="4"/>
    </row>
    <row r="129" spans="1:39" ht="33" customHeight="1" outlineLevel="1" x14ac:dyDescent="0.2">
      <c r="A129" s="1"/>
      <c r="B129" s="453" t="s">
        <v>14</v>
      </c>
      <c r="C129" s="454"/>
      <c r="D129" s="454"/>
      <c r="E129" s="455"/>
      <c r="F129" s="441" t="s">
        <v>7</v>
      </c>
      <c r="G129" s="441"/>
      <c r="H129" s="68"/>
      <c r="I129" s="302">
        <f>K128*I17*I18*I20+I18*I20*SUM(AN104:AN125)</f>
        <v>0</v>
      </c>
      <c r="J129" s="303"/>
      <c r="K129" s="304"/>
      <c r="L129" s="302">
        <f>N128*L17*L18*L20+L18*L20*SUM(AQ104:AQ125)</f>
        <v>0</v>
      </c>
      <c r="M129" s="303"/>
      <c r="N129" s="304"/>
      <c r="O129" s="302">
        <f>Q128*O17*O18*O20+O18*O20*SUM(AT104:AT125)</f>
        <v>0</v>
      </c>
      <c r="P129" s="303"/>
      <c r="Q129" s="304"/>
      <c r="R129" s="302">
        <f>T128*R17*R18*R20+R18*R20*SUM(AW104:AW125)</f>
        <v>0</v>
      </c>
      <c r="S129" s="303"/>
      <c r="T129" s="304"/>
      <c r="U129" s="302">
        <f>W128*U17*U18*U20+U18*U20*SUM(AZ104:AZ125)</f>
        <v>0</v>
      </c>
      <c r="V129" s="303"/>
      <c r="W129" s="304"/>
      <c r="X129" s="302">
        <f>Z128*X17*X18*X20+X18*X20*SUM(BC104:BC125)</f>
        <v>0</v>
      </c>
      <c r="Y129" s="303"/>
      <c r="Z129" s="304"/>
      <c r="AA129" s="302">
        <f>AC128*AA17*AA18*AA20+AA18*AA20*SUM(BF104:BF125)</f>
        <v>0</v>
      </c>
      <c r="AB129" s="303"/>
      <c r="AC129" s="304"/>
      <c r="AD129" s="302">
        <f>AF128*AD17*AD18*AD20+AD18*AD20*SUM(BI104:BI125)</f>
        <v>0</v>
      </c>
      <c r="AE129" s="303"/>
      <c r="AF129" s="304"/>
      <c r="AG129" s="302">
        <f>AI128*AG17*AG18*AG20+AG18*AG20*SUM(BL104:BL125)</f>
        <v>0</v>
      </c>
      <c r="AH129" s="303"/>
      <c r="AI129" s="304"/>
      <c r="AJ129" s="302">
        <f>AL128*AJ17*AJ18*AJ20+AJ18*AJ20*SUM(BO104:BO125)</f>
        <v>0</v>
      </c>
      <c r="AK129" s="303"/>
      <c r="AL129" s="423"/>
      <c r="AM129" s="7"/>
    </row>
    <row r="130" spans="1:39" ht="24.75" customHeight="1" outlineLevel="1" thickBot="1" x14ac:dyDescent="0.25">
      <c r="A130" s="1"/>
      <c r="B130" s="413" t="s">
        <v>679</v>
      </c>
      <c r="C130" s="414"/>
      <c r="D130" s="414"/>
      <c r="E130" s="414"/>
      <c r="F130" s="414"/>
      <c r="G130" s="415"/>
      <c r="H130" s="69"/>
      <c r="I130" s="320">
        <f>SUM(I129:AL129)</f>
        <v>0</v>
      </c>
      <c r="J130" s="321"/>
      <c r="K130" s="321"/>
      <c r="L130" s="321"/>
      <c r="M130" s="321"/>
      <c r="N130" s="321"/>
      <c r="O130" s="321"/>
      <c r="P130" s="321"/>
      <c r="Q130" s="321"/>
      <c r="R130" s="321"/>
      <c r="S130" s="321"/>
      <c r="T130" s="321"/>
      <c r="U130" s="321"/>
      <c r="V130" s="321"/>
      <c r="W130" s="321"/>
      <c r="X130" s="321"/>
      <c r="Y130" s="321"/>
      <c r="Z130" s="321"/>
      <c r="AA130" s="321"/>
      <c r="AB130" s="321"/>
      <c r="AC130" s="321"/>
      <c r="AD130" s="321"/>
      <c r="AE130" s="321"/>
      <c r="AF130" s="321"/>
      <c r="AG130" s="321"/>
      <c r="AH130" s="321"/>
      <c r="AI130" s="321"/>
      <c r="AJ130" s="321"/>
      <c r="AK130" s="322"/>
      <c r="AL130" s="323"/>
      <c r="AM130" s="7"/>
    </row>
    <row r="131" spans="1:39" ht="9.9499999999999993" customHeight="1" thickBot="1" x14ac:dyDescent="0.25">
      <c r="A131" s="1"/>
      <c r="B131" s="70"/>
      <c r="C131" s="71"/>
      <c r="D131" s="71"/>
      <c r="E131" s="71"/>
      <c r="F131" s="72"/>
      <c r="G131" s="73"/>
      <c r="H131" s="73"/>
      <c r="I131" s="74"/>
      <c r="J131" s="74"/>
      <c r="K131" s="74"/>
      <c r="L131" s="74"/>
      <c r="M131" s="74"/>
      <c r="N131" s="74"/>
      <c r="O131" s="74"/>
      <c r="P131" s="74"/>
      <c r="Q131" s="74"/>
      <c r="R131" s="74"/>
      <c r="S131" s="74"/>
      <c r="T131" s="74"/>
      <c r="U131" s="74"/>
      <c r="V131" s="74"/>
      <c r="W131" s="74"/>
      <c r="X131" s="74"/>
      <c r="Y131" s="74"/>
      <c r="Z131" s="74"/>
      <c r="AA131" s="74"/>
      <c r="AB131" s="74"/>
      <c r="AC131" s="74"/>
      <c r="AD131" s="74"/>
      <c r="AE131" s="74"/>
      <c r="AF131" s="74"/>
      <c r="AG131" s="74"/>
      <c r="AH131" s="74"/>
      <c r="AI131" s="74"/>
      <c r="AJ131" s="74"/>
      <c r="AK131" s="74"/>
      <c r="AL131" s="74"/>
      <c r="AM131" s="7"/>
    </row>
    <row r="132" spans="1:39" ht="18" customHeight="1" outlineLevel="1" thickBot="1" x14ac:dyDescent="0.25">
      <c r="A132" s="1"/>
      <c r="B132" s="324" t="str">
        <f>C133</f>
        <v xml:space="preserve"> b.III) PROGETTAZIONE ESECUTIVA  </v>
      </c>
      <c r="C132" s="325"/>
      <c r="D132" s="325"/>
      <c r="E132" s="325"/>
      <c r="F132" s="325"/>
      <c r="G132" s="325"/>
      <c r="H132" s="325"/>
      <c r="I132" s="325"/>
      <c r="J132" s="325"/>
      <c r="K132" s="325"/>
      <c r="L132" s="325"/>
      <c r="M132" s="325"/>
      <c r="N132" s="325"/>
      <c r="O132" s="325"/>
      <c r="P132" s="325"/>
      <c r="Q132" s="325"/>
      <c r="R132" s="325"/>
      <c r="S132" s="325"/>
      <c r="T132" s="325"/>
      <c r="U132" s="325"/>
      <c r="V132" s="325"/>
      <c r="W132" s="325"/>
      <c r="X132" s="325"/>
      <c r="Y132" s="325"/>
      <c r="Z132" s="325"/>
      <c r="AA132" s="325"/>
      <c r="AB132" s="325"/>
      <c r="AC132" s="325"/>
      <c r="AD132" s="325"/>
      <c r="AE132" s="325"/>
      <c r="AF132" s="325"/>
      <c r="AG132" s="325"/>
      <c r="AH132" s="325"/>
      <c r="AI132" s="325"/>
      <c r="AJ132" s="325"/>
      <c r="AK132" s="326"/>
      <c r="AL132" s="327"/>
      <c r="AM132" s="7"/>
    </row>
    <row r="133" spans="1:39" ht="18" customHeight="1" outlineLevel="1" x14ac:dyDescent="0.2">
      <c r="A133" s="1"/>
      <c r="B133" s="443" t="s">
        <v>8</v>
      </c>
      <c r="C133" s="446" t="s">
        <v>12</v>
      </c>
      <c r="D133" s="213" t="s">
        <v>601</v>
      </c>
      <c r="E133" s="461" t="s">
        <v>602</v>
      </c>
      <c r="F133" s="462"/>
      <c r="G133" s="463"/>
      <c r="H133" s="75"/>
      <c r="I133" s="76"/>
      <c r="J133" s="77">
        <f t="shared" ref="J133:J143" si="153">IF($H133="X",K133,IF(I133="X",K133,0))</f>
        <v>0</v>
      </c>
      <c r="K133" s="78">
        <f>'Tabella-Z2'!G110</f>
        <v>7.0000000000000007E-2</v>
      </c>
      <c r="L133" s="44"/>
      <c r="M133" s="77">
        <f t="shared" ref="M133:M143" si="154">IF($H133="X",N133,IF(L133="X",N133,0))</f>
        <v>0</v>
      </c>
      <c r="N133" s="78">
        <f>'Tabella-Z2'!H110</f>
        <v>0.12</v>
      </c>
      <c r="O133" s="44"/>
      <c r="P133" s="77">
        <f t="shared" ref="P133:P143" si="155">IF($H133="X",Q133,IF(O133="X",Q133,0))</f>
        <v>0</v>
      </c>
      <c r="Q133" s="78">
        <f>IF(O19="",0,IF(VLOOKUP($O$19,'Tabella-Z1'!J32:L44,3)="A",'Tabella-Z2'!J110,'Tabella-Z2'!K110))</f>
        <v>0</v>
      </c>
      <c r="R133" s="44"/>
      <c r="S133" s="77">
        <f t="shared" ref="S133:S143" si="156">IF($H133="X",T133,IF(R133="X",T133,0))</f>
        <v>0</v>
      </c>
      <c r="T133" s="78">
        <f>IF(R19="",0,IF(VLOOKUP($R$19,'Tabella-Z1'!J32:L44,3)="A",'Tabella-Z2'!J110,'Tabella-Z2'!K110))</f>
        <v>0</v>
      </c>
      <c r="U133" s="44"/>
      <c r="V133" s="77">
        <f t="shared" ref="V133:V143" si="157">IF($H133="X",W133,IF(U133="X",W133,0))</f>
        <v>0</v>
      </c>
      <c r="W133" s="78">
        <f>IF(U19="",0,IF(VLOOKUP($U$19,'Tabella-Z1'!J32:L44,3)="A",'Tabella-Z2'!J110,'Tabella-Z2'!K110))</f>
        <v>0</v>
      </c>
      <c r="X133" s="44"/>
      <c r="Y133" s="77">
        <f t="shared" ref="Y133:Y143" si="158">IF($H133="X",Z133,IF(X133="X",Z133,0))</f>
        <v>0</v>
      </c>
      <c r="Z133" s="78">
        <f>'Tabella-Z2'!L110</f>
        <v>0.04</v>
      </c>
      <c r="AA133" s="44"/>
      <c r="AB133" s="77">
        <f t="shared" ref="AB133:AB143" si="159">IF($H133="X",AC133,IF(AA133="X",AC133,0))</f>
        <v>0</v>
      </c>
      <c r="AC133" s="78">
        <f>'Tabella-Z2'!M110</f>
        <v>0.11</v>
      </c>
      <c r="AD133" s="44"/>
      <c r="AE133" s="77">
        <f t="shared" ref="AE133:AE143" si="160">IF($H133="X",AF133,IF(AD133="X",AF133,0))</f>
        <v>0</v>
      </c>
      <c r="AF133" s="78">
        <f>'Tabella-Z2'!N110</f>
        <v>0.05</v>
      </c>
      <c r="AG133" s="44"/>
      <c r="AH133" s="77">
        <f t="shared" ref="AH133:AH143" si="161">IF($H133="X",AI133,IF(AG133="X",AI133,0))</f>
        <v>0</v>
      </c>
      <c r="AI133" s="78">
        <f>'Tabella-Z2'!O110</f>
        <v>0.04</v>
      </c>
      <c r="AJ133" s="450"/>
      <c r="AK133" s="451"/>
      <c r="AL133" s="452"/>
      <c r="AM133" s="4"/>
    </row>
    <row r="134" spans="1:39" ht="18" customHeight="1" outlineLevel="1" x14ac:dyDescent="0.2">
      <c r="A134" s="1"/>
      <c r="B134" s="444"/>
      <c r="C134" s="447"/>
      <c r="D134" s="213" t="s">
        <v>603</v>
      </c>
      <c r="E134" s="461" t="s">
        <v>604</v>
      </c>
      <c r="F134" s="462"/>
      <c r="G134" s="463"/>
      <c r="H134" s="45"/>
      <c r="I134" s="53"/>
      <c r="J134" s="47">
        <f t="shared" si="153"/>
        <v>0</v>
      </c>
      <c r="K134" s="58">
        <f>'Tabella-Z2'!G111</f>
        <v>0.13</v>
      </c>
      <c r="L134" s="46"/>
      <c r="M134" s="47">
        <f t="shared" si="154"/>
        <v>0</v>
      </c>
      <c r="N134" s="58">
        <f>'Tabella-Z2'!H111</f>
        <v>0.13</v>
      </c>
      <c r="O134" s="46"/>
      <c r="P134" s="47">
        <f t="shared" si="155"/>
        <v>0</v>
      </c>
      <c r="Q134" s="58">
        <f>'Tabella-Z2'!J111</f>
        <v>0.05</v>
      </c>
      <c r="R134" s="46"/>
      <c r="S134" s="47">
        <f t="shared" si="156"/>
        <v>0</v>
      </c>
      <c r="T134" s="58">
        <f>'Tabella-Z2'!J111</f>
        <v>0.05</v>
      </c>
      <c r="U134" s="46"/>
      <c r="V134" s="47">
        <f t="shared" si="157"/>
        <v>0</v>
      </c>
      <c r="W134" s="58">
        <f>'Tabella-Z2'!J111</f>
        <v>0.05</v>
      </c>
      <c r="X134" s="46"/>
      <c r="Y134" s="47">
        <f t="shared" si="158"/>
        <v>0</v>
      </c>
      <c r="Z134" s="58">
        <f>'Tabella-Z2'!L111</f>
        <v>0.08</v>
      </c>
      <c r="AA134" s="46"/>
      <c r="AB134" s="47">
        <f t="shared" si="159"/>
        <v>0</v>
      </c>
      <c r="AC134" s="58">
        <f>'Tabella-Z2'!M111</f>
        <v>0.05</v>
      </c>
      <c r="AD134" s="46"/>
      <c r="AE134" s="47">
        <f t="shared" si="160"/>
        <v>0</v>
      </c>
      <c r="AF134" s="58">
        <f>'Tabella-Z2'!N111</f>
        <v>0.1</v>
      </c>
      <c r="AG134" s="46"/>
      <c r="AH134" s="47">
        <f t="shared" si="161"/>
        <v>0</v>
      </c>
      <c r="AI134" s="58">
        <f>'Tabella-Z2'!O111</f>
        <v>0.08</v>
      </c>
      <c r="AJ134" s="464" t="s">
        <v>3</v>
      </c>
      <c r="AK134" s="313"/>
      <c r="AL134" s="465"/>
      <c r="AM134" s="4"/>
    </row>
    <row r="135" spans="1:39" ht="24.95" customHeight="1" outlineLevel="1" x14ac:dyDescent="0.2">
      <c r="A135" s="1"/>
      <c r="B135" s="444"/>
      <c r="C135" s="447"/>
      <c r="D135" s="213" t="s">
        <v>605</v>
      </c>
      <c r="E135" s="461" t="s">
        <v>606</v>
      </c>
      <c r="F135" s="462"/>
      <c r="G135" s="463"/>
      <c r="H135" s="45"/>
      <c r="I135" s="53"/>
      <c r="J135" s="47">
        <f t="shared" si="153"/>
        <v>0</v>
      </c>
      <c r="K135" s="58">
        <f>'Tabella-Z2'!G112</f>
        <v>0.04</v>
      </c>
      <c r="L135" s="46"/>
      <c r="M135" s="47">
        <f t="shared" si="154"/>
        <v>0</v>
      </c>
      <c r="N135" s="58">
        <f>'Tabella-Z2'!H112</f>
        <v>0.03</v>
      </c>
      <c r="O135" s="46"/>
      <c r="P135" s="47">
        <f t="shared" si="155"/>
        <v>0</v>
      </c>
      <c r="Q135" s="58">
        <f>'Tabella-Z2'!J112</f>
        <v>0.05</v>
      </c>
      <c r="R135" s="46"/>
      <c r="S135" s="47">
        <f t="shared" si="156"/>
        <v>0</v>
      </c>
      <c r="T135" s="58">
        <f>'Tabella-Z2'!J112</f>
        <v>0.05</v>
      </c>
      <c r="U135" s="46"/>
      <c r="V135" s="47">
        <f t="shared" si="157"/>
        <v>0</v>
      </c>
      <c r="W135" s="58">
        <f>'Tabella-Z2'!J112</f>
        <v>0.05</v>
      </c>
      <c r="X135" s="46"/>
      <c r="Y135" s="47">
        <f t="shared" si="158"/>
        <v>0</v>
      </c>
      <c r="Z135" s="58">
        <f>'Tabella-Z2'!L112</f>
        <v>0.03</v>
      </c>
      <c r="AA135" s="46"/>
      <c r="AB135" s="47">
        <f t="shared" si="159"/>
        <v>0</v>
      </c>
      <c r="AC135" s="58">
        <f>'Tabella-Z2'!M112</f>
        <v>0.04</v>
      </c>
      <c r="AD135" s="46"/>
      <c r="AE135" s="47">
        <f t="shared" si="160"/>
        <v>0</v>
      </c>
      <c r="AF135" s="58">
        <f>'Tabella-Z2'!N112</f>
        <v>0.03</v>
      </c>
      <c r="AG135" s="46"/>
      <c r="AH135" s="47">
        <f t="shared" si="161"/>
        <v>0</v>
      </c>
      <c r="AI135" s="58">
        <f>'Tabella-Z2'!O112</f>
        <v>0.03</v>
      </c>
      <c r="AJ135" s="464" t="s">
        <v>3</v>
      </c>
      <c r="AK135" s="313"/>
      <c r="AL135" s="465"/>
      <c r="AM135" s="4"/>
    </row>
    <row r="136" spans="1:39" ht="18" customHeight="1" outlineLevel="1" x14ac:dyDescent="0.2">
      <c r="A136" s="1"/>
      <c r="B136" s="444"/>
      <c r="C136" s="447"/>
      <c r="D136" s="213" t="s">
        <v>607</v>
      </c>
      <c r="E136" s="461" t="s">
        <v>608</v>
      </c>
      <c r="F136" s="462"/>
      <c r="G136" s="463"/>
      <c r="H136" s="45"/>
      <c r="I136" s="53"/>
      <c r="J136" s="47">
        <f t="shared" si="153"/>
        <v>0</v>
      </c>
      <c r="K136" s="58">
        <f>'Tabella-Z2'!G113</f>
        <v>0.02</v>
      </c>
      <c r="L136" s="46"/>
      <c r="M136" s="47">
        <f t="shared" si="154"/>
        <v>0</v>
      </c>
      <c r="N136" s="58">
        <f>'Tabella-Z2'!H113</f>
        <v>0.01</v>
      </c>
      <c r="O136" s="46"/>
      <c r="P136" s="47">
        <f t="shared" si="155"/>
        <v>0</v>
      </c>
      <c r="Q136" s="58">
        <f>'Tabella-Z2'!J113</f>
        <v>0.02</v>
      </c>
      <c r="R136" s="46"/>
      <c r="S136" s="47">
        <f t="shared" si="156"/>
        <v>0</v>
      </c>
      <c r="T136" s="58">
        <f>'Tabella-Z2'!J113</f>
        <v>0.02</v>
      </c>
      <c r="U136" s="46"/>
      <c r="V136" s="47">
        <f t="shared" si="157"/>
        <v>0</v>
      </c>
      <c r="W136" s="58">
        <f>'Tabella-Z2'!J113</f>
        <v>0.02</v>
      </c>
      <c r="X136" s="46"/>
      <c r="Y136" s="47">
        <f t="shared" si="158"/>
        <v>0</v>
      </c>
      <c r="Z136" s="58">
        <f>'Tabella-Z2'!L113</f>
        <v>0.02</v>
      </c>
      <c r="AA136" s="46"/>
      <c r="AB136" s="47">
        <f t="shared" si="159"/>
        <v>0</v>
      </c>
      <c r="AC136" s="58">
        <f>'Tabella-Z2'!M113</f>
        <v>0.02</v>
      </c>
      <c r="AD136" s="46"/>
      <c r="AE136" s="47">
        <f t="shared" si="160"/>
        <v>0</v>
      </c>
      <c r="AF136" s="58">
        <f>'Tabella-Z2'!N113</f>
        <v>0.02</v>
      </c>
      <c r="AG136" s="46"/>
      <c r="AH136" s="47">
        <f t="shared" si="161"/>
        <v>0</v>
      </c>
      <c r="AI136" s="58">
        <f>'Tabella-Z2'!O113</f>
        <v>0.02</v>
      </c>
      <c r="AJ136" s="464" t="s">
        <v>3</v>
      </c>
      <c r="AK136" s="313"/>
      <c r="AL136" s="465"/>
      <c r="AM136" s="4"/>
    </row>
    <row r="137" spans="1:39" ht="18" customHeight="1" outlineLevel="1" x14ac:dyDescent="0.2">
      <c r="A137" s="1"/>
      <c r="B137" s="444"/>
      <c r="C137" s="447"/>
      <c r="D137" s="213" t="s">
        <v>609</v>
      </c>
      <c r="E137" s="461" t="s">
        <v>610</v>
      </c>
      <c r="F137" s="462"/>
      <c r="G137" s="463"/>
      <c r="H137" s="45"/>
      <c r="I137" s="53"/>
      <c r="J137" s="47">
        <f t="shared" si="153"/>
        <v>0</v>
      </c>
      <c r="K137" s="58">
        <f>'Tabella-Z2'!G114</f>
        <v>0.02</v>
      </c>
      <c r="L137" s="46"/>
      <c r="M137" s="47">
        <f t="shared" si="154"/>
        <v>0</v>
      </c>
      <c r="N137" s="58">
        <f>'Tabella-Z2'!H114</f>
        <v>2.5000000000000001E-2</v>
      </c>
      <c r="O137" s="46"/>
      <c r="P137" s="47">
        <f t="shared" si="155"/>
        <v>0</v>
      </c>
      <c r="Q137" s="58">
        <f>'Tabella-Z2'!J114</f>
        <v>0.03</v>
      </c>
      <c r="R137" s="46"/>
      <c r="S137" s="47">
        <f t="shared" si="156"/>
        <v>0</v>
      </c>
      <c r="T137" s="58">
        <f>'Tabella-Z2'!J114</f>
        <v>0.03</v>
      </c>
      <c r="U137" s="46"/>
      <c r="V137" s="47">
        <f t="shared" si="157"/>
        <v>0</v>
      </c>
      <c r="W137" s="58">
        <f>'Tabella-Z2'!J114</f>
        <v>0.03</v>
      </c>
      <c r="X137" s="46"/>
      <c r="Y137" s="47">
        <f t="shared" si="158"/>
        <v>0</v>
      </c>
      <c r="Z137" s="58">
        <f>'Tabella-Z2'!L114</f>
        <v>0.03</v>
      </c>
      <c r="AA137" s="46"/>
      <c r="AB137" s="47">
        <f t="shared" si="159"/>
        <v>0</v>
      </c>
      <c r="AC137" s="58">
        <f>'Tabella-Z2'!M114</f>
        <v>0.02</v>
      </c>
      <c r="AD137" s="46"/>
      <c r="AE137" s="47">
        <f t="shared" si="160"/>
        <v>0</v>
      </c>
      <c r="AF137" s="58">
        <f>'Tabella-Z2'!N114</f>
        <v>0.02</v>
      </c>
      <c r="AG137" s="46"/>
      <c r="AH137" s="47">
        <f t="shared" si="161"/>
        <v>0</v>
      </c>
      <c r="AI137" s="58">
        <f>'Tabella-Z2'!O114</f>
        <v>0.03</v>
      </c>
      <c r="AJ137" s="464" t="s">
        <v>3</v>
      </c>
      <c r="AK137" s="313"/>
      <c r="AL137" s="465"/>
      <c r="AM137" s="4"/>
    </row>
    <row r="138" spans="1:39" ht="18" customHeight="1" outlineLevel="1" x14ac:dyDescent="0.2">
      <c r="A138" s="1"/>
      <c r="B138" s="444"/>
      <c r="C138" s="447"/>
      <c r="D138" s="213" t="s">
        <v>611</v>
      </c>
      <c r="E138" s="461" t="s">
        <v>537</v>
      </c>
      <c r="F138" s="462"/>
      <c r="G138" s="463"/>
      <c r="H138" s="45"/>
      <c r="I138" s="53"/>
      <c r="J138" s="47">
        <f t="shared" si="153"/>
        <v>0</v>
      </c>
      <c r="K138" s="58">
        <f>'Tabella-Z2'!G115</f>
        <v>0.03</v>
      </c>
      <c r="L138" s="46"/>
      <c r="M138" s="47">
        <f t="shared" si="154"/>
        <v>0</v>
      </c>
      <c r="N138" s="58">
        <f>'Tabella-Z2'!H115</f>
        <v>0.03</v>
      </c>
      <c r="O138" s="46"/>
      <c r="P138" s="47">
        <f t="shared" si="155"/>
        <v>0</v>
      </c>
      <c r="Q138" s="58">
        <f>'Tabella-Z2'!J115</f>
        <v>0.03</v>
      </c>
      <c r="R138" s="46"/>
      <c r="S138" s="47">
        <f t="shared" si="156"/>
        <v>0</v>
      </c>
      <c r="T138" s="58">
        <f>'Tabella-Z2'!J115</f>
        <v>0.03</v>
      </c>
      <c r="U138" s="46"/>
      <c r="V138" s="47">
        <f t="shared" si="157"/>
        <v>0</v>
      </c>
      <c r="W138" s="58">
        <f>'Tabella-Z2'!J115</f>
        <v>0.03</v>
      </c>
      <c r="X138" s="46"/>
      <c r="Y138" s="47">
        <f t="shared" si="158"/>
        <v>0</v>
      </c>
      <c r="Z138" s="58">
        <f>'Tabella-Z2'!L115</f>
        <v>0.03</v>
      </c>
      <c r="AA138" s="46"/>
      <c r="AB138" s="47">
        <f t="shared" si="159"/>
        <v>0</v>
      </c>
      <c r="AC138" s="58">
        <f>'Tabella-Z2'!M115</f>
        <v>0.03</v>
      </c>
      <c r="AD138" s="46"/>
      <c r="AE138" s="47">
        <f t="shared" si="160"/>
        <v>0</v>
      </c>
      <c r="AF138" s="58">
        <f>'Tabella-Z2'!N115</f>
        <v>0.03</v>
      </c>
      <c r="AG138" s="46"/>
      <c r="AH138" s="47">
        <f t="shared" si="161"/>
        <v>0</v>
      </c>
      <c r="AI138" s="58">
        <f>'Tabella-Z2'!O115</f>
        <v>0.03</v>
      </c>
      <c r="AJ138" s="464" t="s">
        <v>3</v>
      </c>
      <c r="AK138" s="313"/>
      <c r="AL138" s="465"/>
      <c r="AM138" s="4"/>
    </row>
    <row r="139" spans="1:39" ht="18" customHeight="1" outlineLevel="1" x14ac:dyDescent="0.2">
      <c r="A139" s="1"/>
      <c r="B139" s="444"/>
      <c r="C139" s="447"/>
      <c r="D139" s="213" t="s">
        <v>612</v>
      </c>
      <c r="E139" s="461" t="s">
        <v>613</v>
      </c>
      <c r="F139" s="462"/>
      <c r="G139" s="463"/>
      <c r="H139" s="45"/>
      <c r="I139" s="53"/>
      <c r="J139" s="47">
        <f t="shared" si="153"/>
        <v>0</v>
      </c>
      <c r="K139" s="58">
        <f>'Tabella-Z2'!G116</f>
        <v>0.1</v>
      </c>
      <c r="L139" s="46"/>
      <c r="M139" s="47">
        <f t="shared" si="154"/>
        <v>0</v>
      </c>
      <c r="N139" s="58">
        <f>'Tabella-Z2'!H116</f>
        <v>0.1</v>
      </c>
      <c r="O139" s="46"/>
      <c r="P139" s="47">
        <f t="shared" si="155"/>
        <v>0</v>
      </c>
      <c r="Q139" s="58">
        <f>'Tabella-Z2'!J116</f>
        <v>0.1</v>
      </c>
      <c r="R139" s="46"/>
      <c r="S139" s="47">
        <f t="shared" si="156"/>
        <v>0</v>
      </c>
      <c r="T139" s="58">
        <f>'Tabella-Z2'!J116</f>
        <v>0.1</v>
      </c>
      <c r="U139" s="46"/>
      <c r="V139" s="47">
        <f t="shared" si="157"/>
        <v>0</v>
      </c>
      <c r="W139" s="58">
        <f>'Tabella-Z2'!J116</f>
        <v>0.1</v>
      </c>
      <c r="X139" s="46"/>
      <c r="Y139" s="47">
        <f t="shared" si="158"/>
        <v>0</v>
      </c>
      <c r="Z139" s="58">
        <f>'Tabella-Z2'!L116</f>
        <v>0.1</v>
      </c>
      <c r="AA139" s="46"/>
      <c r="AB139" s="47">
        <f t="shared" si="159"/>
        <v>0</v>
      </c>
      <c r="AC139" s="58">
        <f>'Tabella-Z2'!M116</f>
        <v>0.1</v>
      </c>
      <c r="AD139" s="46"/>
      <c r="AE139" s="47">
        <f t="shared" si="160"/>
        <v>0</v>
      </c>
      <c r="AF139" s="58">
        <f>'Tabella-Z2'!N116</f>
        <v>0.1</v>
      </c>
      <c r="AG139" s="46"/>
      <c r="AH139" s="47">
        <f t="shared" si="161"/>
        <v>0</v>
      </c>
      <c r="AI139" s="58">
        <f>'Tabella-Z2'!O116</f>
        <v>0.1</v>
      </c>
      <c r="AJ139" s="464" t="s">
        <v>3</v>
      </c>
      <c r="AK139" s="313"/>
      <c r="AL139" s="465"/>
      <c r="AM139" s="9"/>
    </row>
    <row r="140" spans="1:39" ht="18" customHeight="1" outlineLevel="1" x14ac:dyDescent="0.2">
      <c r="A140" s="1"/>
      <c r="B140" s="444"/>
      <c r="C140" s="447"/>
      <c r="D140" s="213" t="s">
        <v>614</v>
      </c>
      <c r="E140" s="461" t="s">
        <v>615</v>
      </c>
      <c r="F140" s="462"/>
      <c r="G140" s="463"/>
      <c r="H140" s="45"/>
      <c r="I140" s="53"/>
      <c r="J140" s="47">
        <f t="shared" si="153"/>
        <v>0</v>
      </c>
      <c r="K140" s="58">
        <f>'Tabella-Z2'!G117</f>
        <v>0.01</v>
      </c>
      <c r="L140" s="46"/>
      <c r="M140" s="47">
        <f t="shared" si="154"/>
        <v>0</v>
      </c>
      <c r="N140" s="58">
        <f>'Tabella-Z2'!H117</f>
        <v>0.01</v>
      </c>
      <c r="O140" s="46"/>
      <c r="P140" s="47">
        <f t="shared" si="155"/>
        <v>0</v>
      </c>
      <c r="Q140" s="58">
        <f>'Tabella-Z2'!J117</f>
        <v>0.01</v>
      </c>
      <c r="R140" s="46"/>
      <c r="S140" s="47">
        <f t="shared" si="156"/>
        <v>0</v>
      </c>
      <c r="T140" s="58">
        <f>'Tabella-Z2'!J117</f>
        <v>0.01</v>
      </c>
      <c r="U140" s="46"/>
      <c r="V140" s="47">
        <f t="shared" si="157"/>
        <v>0</v>
      </c>
      <c r="W140" s="58">
        <f>'Tabella-Z2'!J117</f>
        <v>0.01</v>
      </c>
      <c r="X140" s="46"/>
      <c r="Y140" s="47">
        <f t="shared" si="158"/>
        <v>0</v>
      </c>
      <c r="Z140" s="58">
        <f>'Tabella-Z2'!L117</f>
        <v>0.01</v>
      </c>
      <c r="AA140" s="46"/>
      <c r="AB140" s="47">
        <f t="shared" si="159"/>
        <v>0</v>
      </c>
      <c r="AC140" s="58">
        <f>'Tabella-Z2'!M117</f>
        <v>0.01</v>
      </c>
      <c r="AD140" s="46"/>
      <c r="AE140" s="47">
        <f t="shared" si="160"/>
        <v>0</v>
      </c>
      <c r="AF140" s="58">
        <f>'Tabella-Z2'!N117</f>
        <v>0.01</v>
      </c>
      <c r="AG140" s="46"/>
      <c r="AH140" s="47">
        <f t="shared" si="161"/>
        <v>0</v>
      </c>
      <c r="AI140" s="58">
        <f>'Tabella-Z2'!O117</f>
        <v>0.01</v>
      </c>
      <c r="AJ140" s="464" t="s">
        <v>3</v>
      </c>
      <c r="AK140" s="313"/>
      <c r="AL140" s="465"/>
      <c r="AM140" s="4"/>
    </row>
    <row r="141" spans="1:39" ht="18" customHeight="1" outlineLevel="1" x14ac:dyDescent="0.2">
      <c r="A141" s="1"/>
      <c r="B141" s="444"/>
      <c r="C141" s="447"/>
      <c r="D141" s="213" t="s">
        <v>616</v>
      </c>
      <c r="E141" s="461" t="s">
        <v>617</v>
      </c>
      <c r="F141" s="462"/>
      <c r="G141" s="463"/>
      <c r="H141" s="45"/>
      <c r="I141" s="53"/>
      <c r="J141" s="47">
        <f t="shared" si="153"/>
        <v>0</v>
      </c>
      <c r="K141" s="58">
        <f>'Tabella-Z2'!G118</f>
        <v>0.13</v>
      </c>
      <c r="L141" s="46"/>
      <c r="M141" s="47">
        <f t="shared" si="154"/>
        <v>0</v>
      </c>
      <c r="N141" s="58">
        <f>'Tabella-Z2'!H118</f>
        <v>0.13</v>
      </c>
      <c r="O141" s="46"/>
      <c r="P141" s="47">
        <f t="shared" si="155"/>
        <v>0</v>
      </c>
      <c r="Q141" s="58">
        <f>'Tabella-Z2'!J118</f>
        <v>0.13</v>
      </c>
      <c r="R141" s="46"/>
      <c r="S141" s="47">
        <f t="shared" si="156"/>
        <v>0</v>
      </c>
      <c r="T141" s="58">
        <f>'Tabella-Z2'!J118</f>
        <v>0.13</v>
      </c>
      <c r="U141" s="46"/>
      <c r="V141" s="47">
        <f t="shared" si="157"/>
        <v>0</v>
      </c>
      <c r="W141" s="58">
        <f>'Tabella-Z2'!J118</f>
        <v>0.13</v>
      </c>
      <c r="X141" s="46"/>
      <c r="Y141" s="47">
        <f t="shared" si="158"/>
        <v>0</v>
      </c>
      <c r="Z141" s="58">
        <f>'Tabella-Z2'!L118</f>
        <v>0.13</v>
      </c>
      <c r="AA141" s="46"/>
      <c r="AB141" s="47">
        <f t="shared" si="159"/>
        <v>0</v>
      </c>
      <c r="AC141" s="58">
        <f>'Tabella-Z2'!M118</f>
        <v>0.13</v>
      </c>
      <c r="AD141" s="46"/>
      <c r="AE141" s="47">
        <f t="shared" si="160"/>
        <v>0</v>
      </c>
      <c r="AF141" s="58">
        <f>'Tabella-Z2'!N118</f>
        <v>0.13</v>
      </c>
      <c r="AG141" s="46"/>
      <c r="AH141" s="47">
        <f t="shared" si="161"/>
        <v>0</v>
      </c>
      <c r="AI141" s="58">
        <f>'Tabella-Z2'!O118</f>
        <v>0.13</v>
      </c>
      <c r="AJ141" s="464" t="s">
        <v>3</v>
      </c>
      <c r="AK141" s="313"/>
      <c r="AL141" s="465"/>
      <c r="AM141" s="4"/>
    </row>
    <row r="142" spans="1:39" ht="18" customHeight="1" outlineLevel="1" x14ac:dyDescent="0.2">
      <c r="A142" s="1"/>
      <c r="B142" s="444"/>
      <c r="C142" s="447"/>
      <c r="D142" s="213" t="s">
        <v>618</v>
      </c>
      <c r="E142" s="461" t="s">
        <v>619</v>
      </c>
      <c r="F142" s="462"/>
      <c r="G142" s="463"/>
      <c r="H142" s="45"/>
      <c r="I142" s="53"/>
      <c r="J142" s="47">
        <f t="shared" si="153"/>
        <v>0</v>
      </c>
      <c r="K142" s="58">
        <f>'Tabella-Z2'!G119</f>
        <v>0.04</v>
      </c>
      <c r="L142" s="46"/>
      <c r="M142" s="47">
        <f t="shared" si="154"/>
        <v>0</v>
      </c>
      <c r="N142" s="58">
        <f>'Tabella-Z2'!H119</f>
        <v>0.04</v>
      </c>
      <c r="O142" s="46"/>
      <c r="P142" s="47">
        <f t="shared" si="155"/>
        <v>0</v>
      </c>
      <c r="Q142" s="58">
        <f>'Tabella-Z2'!J119</f>
        <v>0.04</v>
      </c>
      <c r="R142" s="46"/>
      <c r="S142" s="47">
        <f t="shared" si="156"/>
        <v>0</v>
      </c>
      <c r="T142" s="58">
        <f>'Tabella-Z2'!J119</f>
        <v>0.04</v>
      </c>
      <c r="U142" s="46"/>
      <c r="V142" s="47">
        <f t="shared" si="157"/>
        <v>0</v>
      </c>
      <c r="W142" s="58">
        <f>'Tabella-Z2'!J119</f>
        <v>0.04</v>
      </c>
      <c r="X142" s="46"/>
      <c r="Y142" s="47">
        <f t="shared" si="158"/>
        <v>0</v>
      </c>
      <c r="Z142" s="58">
        <f>'Tabella-Z2'!L119</f>
        <v>0.04</v>
      </c>
      <c r="AA142" s="46"/>
      <c r="AB142" s="47">
        <f t="shared" si="159"/>
        <v>0</v>
      </c>
      <c r="AC142" s="58">
        <f>'Tabella-Z2'!M119</f>
        <v>0.04</v>
      </c>
      <c r="AD142" s="46"/>
      <c r="AE142" s="47">
        <f t="shared" si="160"/>
        <v>0</v>
      </c>
      <c r="AF142" s="58">
        <f>'Tabella-Z2'!N119</f>
        <v>0.04</v>
      </c>
      <c r="AG142" s="46"/>
      <c r="AH142" s="47">
        <f t="shared" si="161"/>
        <v>0</v>
      </c>
      <c r="AI142" s="58">
        <f>'Tabella-Z2'!O119</f>
        <v>0.04</v>
      </c>
      <c r="AJ142" s="464" t="s">
        <v>3</v>
      </c>
      <c r="AK142" s="313"/>
      <c r="AL142" s="465"/>
      <c r="AM142" s="4"/>
    </row>
    <row r="143" spans="1:39" ht="18" customHeight="1" outlineLevel="1" thickBot="1" x14ac:dyDescent="0.25">
      <c r="A143" s="1"/>
      <c r="B143" s="444"/>
      <c r="C143" s="449"/>
      <c r="D143" s="213" t="s">
        <v>620</v>
      </c>
      <c r="E143" s="461" t="s">
        <v>621</v>
      </c>
      <c r="F143" s="462"/>
      <c r="G143" s="463"/>
      <c r="H143" s="48"/>
      <c r="I143" s="53"/>
      <c r="J143" s="47">
        <f t="shared" si="153"/>
        <v>0</v>
      </c>
      <c r="K143" s="58">
        <f>'Tabella-Z2'!G120</f>
        <v>0.01</v>
      </c>
      <c r="L143" s="46"/>
      <c r="M143" s="47">
        <f t="shared" si="154"/>
        <v>0</v>
      </c>
      <c r="N143" s="58">
        <f>'Tabella-Z2'!H120</f>
        <v>0.01</v>
      </c>
      <c r="O143" s="46"/>
      <c r="P143" s="47">
        <f t="shared" si="155"/>
        <v>0</v>
      </c>
      <c r="Q143" s="58">
        <f>'Tabella-Z2'!J120</f>
        <v>0.01</v>
      </c>
      <c r="R143" s="46"/>
      <c r="S143" s="47">
        <f t="shared" si="156"/>
        <v>0</v>
      </c>
      <c r="T143" s="58">
        <f>'Tabella-Z2'!J120</f>
        <v>0.01</v>
      </c>
      <c r="U143" s="46"/>
      <c r="V143" s="47">
        <f t="shared" si="157"/>
        <v>0</v>
      </c>
      <c r="W143" s="58">
        <f>'Tabella-Z2'!J120</f>
        <v>0.01</v>
      </c>
      <c r="X143" s="46"/>
      <c r="Y143" s="47">
        <f t="shared" si="158"/>
        <v>0</v>
      </c>
      <c r="Z143" s="58">
        <f>'Tabella-Z2'!L120</f>
        <v>0.01</v>
      </c>
      <c r="AA143" s="46"/>
      <c r="AB143" s="47">
        <f t="shared" si="159"/>
        <v>0</v>
      </c>
      <c r="AC143" s="58">
        <f>'Tabella-Z2'!M120</f>
        <v>0.01</v>
      </c>
      <c r="AD143" s="46"/>
      <c r="AE143" s="47">
        <f t="shared" si="160"/>
        <v>0</v>
      </c>
      <c r="AF143" s="58">
        <f>'Tabella-Z2'!N120</f>
        <v>0.01</v>
      </c>
      <c r="AG143" s="46"/>
      <c r="AH143" s="47">
        <f t="shared" si="161"/>
        <v>0</v>
      </c>
      <c r="AI143" s="58">
        <f>'Tabella-Z2'!O120</f>
        <v>0.01</v>
      </c>
      <c r="AJ143" s="482" t="s">
        <v>3</v>
      </c>
      <c r="AK143" s="477"/>
      <c r="AL143" s="483"/>
      <c r="AM143" s="4"/>
    </row>
    <row r="144" spans="1:39" ht="18" customHeight="1" outlineLevel="1" x14ac:dyDescent="0.2">
      <c r="A144" s="1"/>
      <c r="B144" s="549" t="s">
        <v>670</v>
      </c>
      <c r="C144" s="550"/>
      <c r="D144" s="550"/>
      <c r="E144" s="551"/>
      <c r="F144" s="442" t="s">
        <v>6</v>
      </c>
      <c r="G144" s="442"/>
      <c r="H144" s="265"/>
      <c r="I144" s="64"/>
      <c r="J144" s="65">
        <f>SUM(J133:J143)</f>
        <v>0</v>
      </c>
      <c r="K144" s="66">
        <f>J144</f>
        <v>0</v>
      </c>
      <c r="L144" s="64"/>
      <c r="M144" s="65">
        <f>SUM(M133:M143)</f>
        <v>0</v>
      </c>
      <c r="N144" s="66">
        <f>M144</f>
        <v>0</v>
      </c>
      <c r="O144" s="64"/>
      <c r="P144" s="65">
        <f>SUM(P133:P143)</f>
        <v>0</v>
      </c>
      <c r="Q144" s="66">
        <f>P144</f>
        <v>0</v>
      </c>
      <c r="R144" s="64"/>
      <c r="S144" s="65">
        <f>SUM(S133:S143)</f>
        <v>0</v>
      </c>
      <c r="T144" s="66">
        <f>S144</f>
        <v>0</v>
      </c>
      <c r="U144" s="64"/>
      <c r="V144" s="65">
        <f>SUM(V133:V143)</f>
        <v>0</v>
      </c>
      <c r="W144" s="66">
        <f>V144</f>
        <v>0</v>
      </c>
      <c r="X144" s="64"/>
      <c r="Y144" s="65">
        <f>SUM(Y133:Y143)</f>
        <v>0</v>
      </c>
      <c r="Z144" s="66">
        <f>Y144</f>
        <v>0</v>
      </c>
      <c r="AA144" s="64"/>
      <c r="AB144" s="65">
        <f>SUM(AB133:AB143)</f>
        <v>0</v>
      </c>
      <c r="AC144" s="66">
        <f>AB144</f>
        <v>0</v>
      </c>
      <c r="AD144" s="64"/>
      <c r="AE144" s="65">
        <f>SUM(AE133:AE143)</f>
        <v>0</v>
      </c>
      <c r="AF144" s="66">
        <f>AE144</f>
        <v>0</v>
      </c>
      <c r="AG144" s="64"/>
      <c r="AH144" s="65">
        <f>SUM(AH133:AH143)</f>
        <v>0</v>
      </c>
      <c r="AI144" s="66">
        <f>AH144</f>
        <v>0</v>
      </c>
      <c r="AJ144" s="64"/>
      <c r="AK144" s="65">
        <f>SUM(AK133:AK143)</f>
        <v>0</v>
      </c>
      <c r="AL144" s="67">
        <f>AK144</f>
        <v>0</v>
      </c>
      <c r="AM144" s="4"/>
    </row>
    <row r="145" spans="1:67" ht="33" customHeight="1" outlineLevel="1" x14ac:dyDescent="0.2">
      <c r="A145" s="1"/>
      <c r="B145" s="453" t="s">
        <v>14</v>
      </c>
      <c r="C145" s="454"/>
      <c r="D145" s="454"/>
      <c r="E145" s="455"/>
      <c r="F145" s="441" t="s">
        <v>7</v>
      </c>
      <c r="G145" s="441"/>
      <c r="H145" s="68"/>
      <c r="I145" s="302">
        <f>K144*I17*I18*I20</f>
        <v>0</v>
      </c>
      <c r="J145" s="303"/>
      <c r="K145" s="304"/>
      <c r="L145" s="302">
        <f>N144*L17*L18*L20</f>
        <v>0</v>
      </c>
      <c r="M145" s="303"/>
      <c r="N145" s="304"/>
      <c r="O145" s="302">
        <f>Q144*O17*O18*O20</f>
        <v>0</v>
      </c>
      <c r="P145" s="303"/>
      <c r="Q145" s="304"/>
      <c r="R145" s="302">
        <f>T144*R17*R18*R20</f>
        <v>0</v>
      </c>
      <c r="S145" s="303"/>
      <c r="T145" s="304"/>
      <c r="U145" s="302">
        <f>W144*U17*U18*U20</f>
        <v>0</v>
      </c>
      <c r="V145" s="303"/>
      <c r="W145" s="304"/>
      <c r="X145" s="302">
        <f>Z144*X17*X18*X20</f>
        <v>0</v>
      </c>
      <c r="Y145" s="303"/>
      <c r="Z145" s="304"/>
      <c r="AA145" s="302">
        <f>AC144*AA17*AA18*AA20</f>
        <v>0</v>
      </c>
      <c r="AB145" s="303"/>
      <c r="AC145" s="304"/>
      <c r="AD145" s="302">
        <f>AF144*AD17*AD18*AD20</f>
        <v>0</v>
      </c>
      <c r="AE145" s="303"/>
      <c r="AF145" s="304"/>
      <c r="AG145" s="302">
        <f>AI144*AG17*AG18*AG20</f>
        <v>0</v>
      </c>
      <c r="AH145" s="303"/>
      <c r="AI145" s="304"/>
      <c r="AJ145" s="302">
        <f>AL144*AJ17*AJ18*AJ20</f>
        <v>0</v>
      </c>
      <c r="AK145" s="303"/>
      <c r="AL145" s="423"/>
      <c r="AM145" s="4"/>
    </row>
    <row r="146" spans="1:67" ht="25.5" customHeight="1" outlineLevel="1" thickBot="1" x14ac:dyDescent="0.25">
      <c r="A146" s="1"/>
      <c r="B146" s="413" t="s">
        <v>679</v>
      </c>
      <c r="C146" s="414"/>
      <c r="D146" s="414"/>
      <c r="E146" s="414"/>
      <c r="F146" s="414"/>
      <c r="G146" s="415"/>
      <c r="H146" s="69"/>
      <c r="I146" s="320">
        <f>SUM(I145:AL145)</f>
        <v>0</v>
      </c>
      <c r="J146" s="321"/>
      <c r="K146" s="321"/>
      <c r="L146" s="321"/>
      <c r="M146" s="321"/>
      <c r="N146" s="321"/>
      <c r="O146" s="321"/>
      <c r="P146" s="321"/>
      <c r="Q146" s="321"/>
      <c r="R146" s="321"/>
      <c r="S146" s="321"/>
      <c r="T146" s="321"/>
      <c r="U146" s="321"/>
      <c r="V146" s="321"/>
      <c r="W146" s="321"/>
      <c r="X146" s="321"/>
      <c r="Y146" s="321"/>
      <c r="Z146" s="321"/>
      <c r="AA146" s="321"/>
      <c r="AB146" s="321"/>
      <c r="AC146" s="321"/>
      <c r="AD146" s="321"/>
      <c r="AE146" s="321"/>
      <c r="AF146" s="321"/>
      <c r="AG146" s="321"/>
      <c r="AH146" s="321"/>
      <c r="AI146" s="321"/>
      <c r="AJ146" s="321"/>
      <c r="AK146" s="322"/>
      <c r="AL146" s="323"/>
      <c r="AM146" s="7"/>
    </row>
    <row r="147" spans="1:67" ht="9.9499999999999993" customHeight="1" thickBot="1" x14ac:dyDescent="0.25">
      <c r="A147" s="1"/>
      <c r="B147" s="70"/>
      <c r="C147" s="71"/>
      <c r="D147" s="71"/>
      <c r="E147" s="71"/>
      <c r="F147" s="72"/>
      <c r="G147" s="73"/>
      <c r="H147" s="73"/>
      <c r="I147" s="74"/>
      <c r="J147" s="74"/>
      <c r="K147" s="74"/>
      <c r="L147" s="74"/>
      <c r="M147" s="74"/>
      <c r="N147" s="74"/>
      <c r="O147" s="74"/>
      <c r="P147" s="74"/>
      <c r="Q147" s="74"/>
      <c r="R147" s="74"/>
      <c r="S147" s="74"/>
      <c r="T147" s="74"/>
      <c r="U147" s="74"/>
      <c r="V147" s="74"/>
      <c r="W147" s="74"/>
      <c r="X147" s="74"/>
      <c r="Y147" s="74"/>
      <c r="Z147" s="74"/>
      <c r="AA147" s="74"/>
      <c r="AB147" s="74"/>
      <c r="AC147" s="74"/>
      <c r="AD147" s="74"/>
      <c r="AE147" s="74"/>
      <c r="AF147" s="74"/>
      <c r="AG147" s="74"/>
      <c r="AH147" s="74"/>
      <c r="AI147" s="74"/>
      <c r="AJ147" s="74"/>
      <c r="AK147" s="74"/>
      <c r="AL147" s="74"/>
      <c r="AM147" s="7"/>
    </row>
    <row r="148" spans="1:67" ht="18" customHeight="1" outlineLevel="1" thickBot="1" x14ac:dyDescent="0.25">
      <c r="A148" s="1"/>
      <c r="B148" s="324" t="str">
        <f>C149</f>
        <v>c.I) ESECUZIONE DEI LAVORI</v>
      </c>
      <c r="C148" s="325"/>
      <c r="D148" s="325"/>
      <c r="E148" s="325"/>
      <c r="F148" s="325"/>
      <c r="G148" s="325"/>
      <c r="H148" s="325"/>
      <c r="I148" s="325"/>
      <c r="J148" s="325"/>
      <c r="K148" s="325"/>
      <c r="L148" s="325"/>
      <c r="M148" s="325"/>
      <c r="N148" s="325"/>
      <c r="O148" s="325"/>
      <c r="P148" s="325"/>
      <c r="Q148" s="325"/>
      <c r="R148" s="325"/>
      <c r="S148" s="325"/>
      <c r="T148" s="325"/>
      <c r="U148" s="325"/>
      <c r="V148" s="325"/>
      <c r="W148" s="325"/>
      <c r="X148" s="325"/>
      <c r="Y148" s="325"/>
      <c r="Z148" s="325"/>
      <c r="AA148" s="325"/>
      <c r="AB148" s="325"/>
      <c r="AC148" s="325"/>
      <c r="AD148" s="325"/>
      <c r="AE148" s="325"/>
      <c r="AF148" s="325"/>
      <c r="AG148" s="325"/>
      <c r="AH148" s="325"/>
      <c r="AI148" s="325"/>
      <c r="AJ148" s="325"/>
      <c r="AK148" s="326"/>
      <c r="AL148" s="327"/>
      <c r="AM148" s="4"/>
    </row>
    <row r="149" spans="1:67" ht="18" customHeight="1" outlineLevel="1" x14ac:dyDescent="0.2">
      <c r="A149" s="1"/>
      <c r="B149" s="594" t="s">
        <v>442</v>
      </c>
      <c r="C149" s="328" t="s">
        <v>667</v>
      </c>
      <c r="D149" s="260" t="s">
        <v>622</v>
      </c>
      <c r="E149" s="331" t="s">
        <v>623</v>
      </c>
      <c r="F149" s="332"/>
      <c r="G149" s="333"/>
      <c r="H149" s="75"/>
      <c r="I149" s="76"/>
      <c r="J149" s="77">
        <f t="shared" ref="J149:J150" si="162">IF($H149="X",K149,IF(I149="X",K149,0))</f>
        <v>0</v>
      </c>
      <c r="K149" s="78">
        <f>'Tabella-Z2'!G125</f>
        <v>0.32</v>
      </c>
      <c r="L149" s="44"/>
      <c r="M149" s="77">
        <f t="shared" ref="M149:M150" si="163">IF($H149="X",N149,IF(L149="X",N149,0))</f>
        <v>0</v>
      </c>
      <c r="N149" s="78">
        <f>'Tabella-Z2'!H125</f>
        <v>0.38</v>
      </c>
      <c r="O149" s="44"/>
      <c r="P149" s="77">
        <f t="shared" ref="P149:P150" si="164">IF($H149="X",Q149,IF(O149="X",Q149,0))</f>
        <v>0</v>
      </c>
      <c r="Q149" s="78">
        <f>IF(O19="",0,IF(VLOOKUP($O$19,'Tabella-Z1'!J32:L44,3)="A",'Tabella-Z2'!J125,'Tabella-Z2'!K125))</f>
        <v>0</v>
      </c>
      <c r="R149" s="44"/>
      <c r="S149" s="77">
        <f t="shared" ref="S149:S150" si="165">IF($H149="X",T149,IF(R149="X",T149,0))</f>
        <v>0</v>
      </c>
      <c r="T149" s="78">
        <f>IF(R19="",0,IF(VLOOKUP($R$19,'Tabella-Z1'!J32:L44,3)="A",'Tabella-Z2'!J125,'Tabella-Z2'!K125))</f>
        <v>0</v>
      </c>
      <c r="U149" s="44"/>
      <c r="V149" s="77">
        <f t="shared" ref="V149:V154" si="166">IF($H149="X",W149,IF(U149="X",W149,0))</f>
        <v>0</v>
      </c>
      <c r="W149" s="78">
        <f>IF(U19="",0,IF(VLOOKUP($U$19,'Tabella-Z1'!J32:L44,3)="A",'Tabella-Z2'!J125,'Tabella-Z2'!K125))</f>
        <v>0</v>
      </c>
      <c r="X149" s="44"/>
      <c r="Y149" s="77">
        <f t="shared" ref="Y149:Y150" si="167">IF($H149="X",Z149,IF(X149="X",Z149,0))</f>
        <v>0</v>
      </c>
      <c r="Z149" s="78">
        <f>'Tabella-Z2'!L125</f>
        <v>0.42</v>
      </c>
      <c r="AA149" s="44"/>
      <c r="AB149" s="77">
        <f t="shared" ref="AB149:AB150" si="168">IF($H149="X",AC149,IF(AA149="X",AC149,0))</f>
        <v>0</v>
      </c>
      <c r="AC149" s="78">
        <f>'Tabella-Z2'!M125</f>
        <v>0.42</v>
      </c>
      <c r="AD149" s="44"/>
      <c r="AE149" s="77">
        <f t="shared" ref="AE149:AE150" si="169">IF($H149="X",AF149,IF(AD149="X",AF149,0))</f>
        <v>0</v>
      </c>
      <c r="AF149" s="78">
        <f>'Tabella-Z2'!N125</f>
        <v>0.35</v>
      </c>
      <c r="AG149" s="44"/>
      <c r="AH149" s="77">
        <f t="shared" ref="AH149:AH150" si="170">IF($H149="X",AI149,IF(AG149="X",AI149,0))</f>
        <v>0</v>
      </c>
      <c r="AI149" s="78">
        <f>'Tabella-Z2'!O125</f>
        <v>0.11</v>
      </c>
      <c r="AJ149" s="450"/>
      <c r="AK149" s="451"/>
      <c r="AL149" s="452"/>
    </row>
    <row r="150" spans="1:67" ht="24.95" customHeight="1" outlineLevel="1" x14ac:dyDescent="0.2">
      <c r="A150" s="1"/>
      <c r="B150" s="595"/>
      <c r="C150" s="329"/>
      <c r="D150" s="211" t="s">
        <v>624</v>
      </c>
      <c r="E150" s="334" t="s">
        <v>625</v>
      </c>
      <c r="F150" s="335"/>
      <c r="G150" s="336"/>
      <c r="H150" s="45"/>
      <c r="I150" s="53"/>
      <c r="J150" s="47">
        <f t="shared" si="162"/>
        <v>0</v>
      </c>
      <c r="K150" s="58">
        <f>'Tabella-Z2'!G126</f>
        <v>0.03</v>
      </c>
      <c r="L150" s="46"/>
      <c r="M150" s="47">
        <f t="shared" si="163"/>
        <v>0</v>
      </c>
      <c r="N150" s="58">
        <f>'Tabella-Z2'!H126</f>
        <v>0.02</v>
      </c>
      <c r="O150" s="46"/>
      <c r="P150" s="47">
        <f t="shared" si="164"/>
        <v>0</v>
      </c>
      <c r="Q150" s="58">
        <f>'Tabella-Z2'!J126</f>
        <v>0.03</v>
      </c>
      <c r="R150" s="46"/>
      <c r="S150" s="47">
        <f t="shared" si="165"/>
        <v>0</v>
      </c>
      <c r="T150" s="58">
        <f>'Tabella-Z2'!J126</f>
        <v>0.03</v>
      </c>
      <c r="U150" s="46"/>
      <c r="V150" s="47">
        <f t="shared" si="166"/>
        <v>0</v>
      </c>
      <c r="W150" s="58">
        <f>'Tabella-Z2'!J126</f>
        <v>0.03</v>
      </c>
      <c r="X150" s="46"/>
      <c r="Y150" s="47">
        <f t="shared" si="167"/>
        <v>0</v>
      </c>
      <c r="Z150" s="58">
        <f>'Tabella-Z2'!L126</f>
        <v>0.03</v>
      </c>
      <c r="AA150" s="46"/>
      <c r="AB150" s="47">
        <f t="shared" si="168"/>
        <v>0</v>
      </c>
      <c r="AC150" s="58">
        <f>'Tabella-Z2'!M126</f>
        <v>0.04</v>
      </c>
      <c r="AD150" s="46"/>
      <c r="AE150" s="47">
        <f t="shared" si="169"/>
        <v>0</v>
      </c>
      <c r="AF150" s="58">
        <f>'Tabella-Z2'!N126</f>
        <v>0.03</v>
      </c>
      <c r="AG150" s="46"/>
      <c r="AH150" s="47">
        <f t="shared" si="170"/>
        <v>0</v>
      </c>
      <c r="AI150" s="58">
        <f>'Tabella-Z2'!O126</f>
        <v>0.03</v>
      </c>
      <c r="AJ150" s="464" t="s">
        <v>3</v>
      </c>
      <c r="AK150" s="313"/>
      <c r="AL150" s="465"/>
      <c r="AM150" s="4"/>
    </row>
    <row r="151" spans="1:67" ht="24.95" customHeight="1" outlineLevel="1" x14ac:dyDescent="0.2">
      <c r="A151" s="1"/>
      <c r="B151" s="595"/>
      <c r="C151" s="329"/>
      <c r="D151" s="211" t="s">
        <v>626</v>
      </c>
      <c r="E151" s="334" t="s">
        <v>627</v>
      </c>
      <c r="F151" s="335"/>
      <c r="G151" s="336"/>
      <c r="H151" s="45"/>
      <c r="I151" s="53"/>
      <c r="J151" s="47">
        <f t="shared" ref="J151:J168" si="171">IF($H151="X",K151,IF(I151="X",K151,0))</f>
        <v>0</v>
      </c>
      <c r="K151" s="58">
        <f>'Tabella-Z2'!G127</f>
        <v>0.02</v>
      </c>
      <c r="L151" s="46"/>
      <c r="M151" s="47">
        <f t="shared" ref="M151:M168" si="172">IF($H151="X",N151,IF(L151="X",N151,0))</f>
        <v>0</v>
      </c>
      <c r="N151" s="58">
        <f>'Tabella-Z2'!H127</f>
        <v>0.02</v>
      </c>
      <c r="O151" s="46"/>
      <c r="P151" s="47">
        <f t="shared" ref="P151:P168" si="173">IF($H151="X",Q151,IF(O151="X",Q151,0))</f>
        <v>0</v>
      </c>
      <c r="Q151" s="58">
        <f>'Tabella-Z2'!J127</f>
        <v>0.02</v>
      </c>
      <c r="R151" s="46"/>
      <c r="S151" s="47">
        <f t="shared" ref="S151:S168" si="174">IF($H151="X",T151,IF(R151="X",T151,0))</f>
        <v>0</v>
      </c>
      <c r="T151" s="58">
        <f>'Tabella-Z2'!J127</f>
        <v>0.02</v>
      </c>
      <c r="U151" s="46"/>
      <c r="V151" s="47">
        <f t="shared" si="166"/>
        <v>0</v>
      </c>
      <c r="W151" s="58">
        <f>'Tabella-Z2'!J127</f>
        <v>0.02</v>
      </c>
      <c r="X151" s="46"/>
      <c r="Y151" s="47">
        <f t="shared" ref="Y151:Y168" si="175">IF($H151="X",Z151,IF(X151="X",Z151,0))</f>
        <v>0</v>
      </c>
      <c r="Z151" s="58">
        <f>'Tabella-Z2'!L127</f>
        <v>0.02</v>
      </c>
      <c r="AA151" s="46"/>
      <c r="AB151" s="47">
        <f t="shared" ref="AB151:AB168" si="176">IF($H151="X",AC151,IF(AA151="X",AC151,0))</f>
        <v>0</v>
      </c>
      <c r="AC151" s="58">
        <f>'Tabella-Z2'!M127</f>
        <v>0.02</v>
      </c>
      <c r="AD151" s="46"/>
      <c r="AE151" s="47">
        <f t="shared" ref="AE151:AE168" si="177">IF($H151="X",AF151,IF(AD151="X",AF151,0))</f>
        <v>0</v>
      </c>
      <c r="AF151" s="58">
        <f>'Tabella-Z2'!N127</f>
        <v>0.02</v>
      </c>
      <c r="AG151" s="46"/>
      <c r="AH151" s="47">
        <f t="shared" ref="AH151:AH168" si="178">IF($H151="X",AI151,IF(AG151="X",AI151,0))</f>
        <v>0</v>
      </c>
      <c r="AI151" s="58">
        <f>'Tabella-Z2'!O127</f>
        <v>0.02</v>
      </c>
      <c r="AJ151" s="464" t="s">
        <v>3</v>
      </c>
      <c r="AK151" s="313"/>
      <c r="AL151" s="465"/>
      <c r="AM151" s="4"/>
    </row>
    <row r="152" spans="1:67" ht="18" customHeight="1" outlineLevel="1" x14ac:dyDescent="0.2">
      <c r="A152" s="1"/>
      <c r="B152" s="595"/>
      <c r="C152" s="329"/>
      <c r="D152" s="211" t="s">
        <v>628</v>
      </c>
      <c r="E152" s="334" t="s">
        <v>629</v>
      </c>
      <c r="F152" s="335"/>
      <c r="G152" s="336"/>
      <c r="H152" s="45"/>
      <c r="I152" s="53"/>
      <c r="J152" s="47">
        <f t="shared" si="171"/>
        <v>0</v>
      </c>
      <c r="K152" s="58">
        <f>'Tabella-Z2'!G128</f>
        <v>0.02</v>
      </c>
      <c r="L152" s="46"/>
      <c r="M152" s="47">
        <f t="shared" si="172"/>
        <v>0</v>
      </c>
      <c r="N152" s="58">
        <f>'Tabella-Z2'!H128</f>
        <v>0.02</v>
      </c>
      <c r="O152" s="46"/>
      <c r="P152" s="47">
        <f t="shared" si="173"/>
        <v>0</v>
      </c>
      <c r="Q152" s="58">
        <f>'Tabella-Z2'!J128</f>
        <v>0.02</v>
      </c>
      <c r="R152" s="46"/>
      <c r="S152" s="47">
        <f t="shared" si="174"/>
        <v>0</v>
      </c>
      <c r="T152" s="58">
        <f>'Tabella-Z2'!J128</f>
        <v>0.02</v>
      </c>
      <c r="U152" s="46"/>
      <c r="V152" s="47">
        <f t="shared" si="166"/>
        <v>0</v>
      </c>
      <c r="W152" s="58">
        <f>'Tabella-Z2'!J128</f>
        <v>0.02</v>
      </c>
      <c r="X152" s="46"/>
      <c r="Y152" s="47">
        <f t="shared" si="175"/>
        <v>0</v>
      </c>
      <c r="Z152" s="58">
        <f>'Tabella-Z2'!L128</f>
        <v>0.02</v>
      </c>
      <c r="AA152" s="46"/>
      <c r="AB152" s="47">
        <f t="shared" si="176"/>
        <v>0</v>
      </c>
      <c r="AC152" s="58">
        <f>'Tabella-Z2'!M128</f>
        <v>0.02</v>
      </c>
      <c r="AD152" s="46"/>
      <c r="AE152" s="47">
        <f t="shared" si="177"/>
        <v>0</v>
      </c>
      <c r="AF152" s="58">
        <f>'Tabella-Z2'!N128</f>
        <v>0.02</v>
      </c>
      <c r="AG152" s="46"/>
      <c r="AH152" s="47">
        <f t="shared" si="178"/>
        <v>0</v>
      </c>
      <c r="AI152" s="58">
        <f>'Tabella-Z2'!O128</f>
        <v>0.02</v>
      </c>
      <c r="AJ152" s="464" t="s">
        <v>3</v>
      </c>
      <c r="AK152" s="313"/>
      <c r="AL152" s="465"/>
      <c r="AM152" s="4"/>
    </row>
    <row r="153" spans="1:67" ht="24.75" customHeight="1" outlineLevel="1" x14ac:dyDescent="0.2">
      <c r="A153" s="1"/>
      <c r="B153" s="595"/>
      <c r="C153" s="329"/>
      <c r="D153" s="211" t="s">
        <v>630</v>
      </c>
      <c r="E153" s="334" t="s">
        <v>702</v>
      </c>
      <c r="F153" s="498"/>
      <c r="G153" s="296"/>
      <c r="H153" s="281"/>
      <c r="I153" s="282"/>
      <c r="J153" s="283">
        <f t="shared" si="171"/>
        <v>0</v>
      </c>
      <c r="K153" s="284">
        <f>'Tabella-Z2'!G129</f>
        <v>0.1</v>
      </c>
      <c r="L153" s="285"/>
      <c r="M153" s="283">
        <f t="shared" si="172"/>
        <v>0</v>
      </c>
      <c r="N153" s="284">
        <f>'Tabella-Z2'!H129</f>
        <v>0.1</v>
      </c>
      <c r="O153" s="285"/>
      <c r="P153" s="283">
        <f t="shared" si="173"/>
        <v>0</v>
      </c>
      <c r="Q153" s="284">
        <f>'Tabella-Z2'!J129</f>
        <v>0.1</v>
      </c>
      <c r="R153" s="285"/>
      <c r="S153" s="283">
        <f t="shared" si="174"/>
        <v>0</v>
      </c>
      <c r="T153" s="284">
        <f>'Tabella-Z2'!J129</f>
        <v>0.1</v>
      </c>
      <c r="U153" s="285"/>
      <c r="V153" s="283">
        <f t="shared" si="166"/>
        <v>0</v>
      </c>
      <c r="W153" s="284">
        <f>'Tabella-Z2'!J129</f>
        <v>0.1</v>
      </c>
      <c r="X153" s="285"/>
      <c r="Y153" s="283">
        <f t="shared" si="175"/>
        <v>0</v>
      </c>
      <c r="Z153" s="284">
        <f>'Tabella-Z2'!L129</f>
        <v>0.1</v>
      </c>
      <c r="AA153" s="285"/>
      <c r="AB153" s="283">
        <f t="shared" si="176"/>
        <v>0</v>
      </c>
      <c r="AC153" s="284">
        <f>'Tabella-Z2'!M129</f>
        <v>0.1</v>
      </c>
      <c r="AD153" s="285"/>
      <c r="AE153" s="283">
        <f t="shared" si="177"/>
        <v>0</v>
      </c>
      <c r="AF153" s="284">
        <f>'Tabella-Z2'!N129</f>
        <v>0.1</v>
      </c>
      <c r="AG153" s="285"/>
      <c r="AH153" s="283">
        <f t="shared" si="178"/>
        <v>0</v>
      </c>
      <c r="AI153" s="284">
        <f>'Tabella-Z2'!O129</f>
        <v>0.1</v>
      </c>
      <c r="AJ153" s="466" t="s">
        <v>3</v>
      </c>
      <c r="AK153" s="467"/>
      <c r="AL153" s="468"/>
      <c r="AM153" s="4"/>
    </row>
    <row r="154" spans="1:67" ht="18" customHeight="1" outlineLevel="1" x14ac:dyDescent="0.2">
      <c r="A154" s="1"/>
      <c r="B154" s="595"/>
      <c r="C154" s="329"/>
      <c r="D154" s="337" t="s">
        <v>631</v>
      </c>
      <c r="E154" s="456" t="s">
        <v>422</v>
      </c>
      <c r="F154" s="211" t="s">
        <v>483</v>
      </c>
      <c r="G154" s="214">
        <v>250000</v>
      </c>
      <c r="H154" s="430"/>
      <c r="I154" s="495"/>
      <c r="J154" s="56">
        <f t="shared" si="171"/>
        <v>0</v>
      </c>
      <c r="K154" s="57">
        <f>'Tabella-Z2'!G130</f>
        <v>3.9E-2</v>
      </c>
      <c r="L154" s="317"/>
      <c r="M154" s="56">
        <f t="shared" si="172"/>
        <v>0</v>
      </c>
      <c r="N154" s="57">
        <f>IF(L19="",0,IF(VLOOKUP($L$19,'Tabella-Z1'!$J$26:$L$31,3)=13,'Tabella-Z2'!H130,'Tabella-Z2'!I130))</f>
        <v>0</v>
      </c>
      <c r="O154" s="317"/>
      <c r="P154" s="56">
        <f t="shared" si="173"/>
        <v>0</v>
      </c>
      <c r="Q154" s="57">
        <f>'Tabella-Z2'!J130</f>
        <v>3.9E-2</v>
      </c>
      <c r="R154" s="317"/>
      <c r="S154" s="56">
        <f t="shared" si="174"/>
        <v>0</v>
      </c>
      <c r="T154" s="57">
        <f>'Tabella-Z2'!J130</f>
        <v>3.9E-2</v>
      </c>
      <c r="U154" s="317"/>
      <c r="V154" s="56">
        <f t="shared" si="166"/>
        <v>0</v>
      </c>
      <c r="W154" s="57">
        <f>'Tabella-Z2'!J130</f>
        <v>3.9E-2</v>
      </c>
      <c r="X154" s="317"/>
      <c r="Y154" s="56">
        <f t="shared" si="175"/>
        <v>0</v>
      </c>
      <c r="Z154" s="57">
        <f>'Tabella-Z2'!L130</f>
        <v>0.127</v>
      </c>
      <c r="AA154" s="317"/>
      <c r="AB154" s="56">
        <f t="shared" si="176"/>
        <v>0</v>
      </c>
      <c r="AC154" s="57">
        <f>'Tabella-Z2'!M130</f>
        <v>9.5000000000000001E-2</v>
      </c>
      <c r="AD154" s="475" t="s">
        <v>3</v>
      </c>
      <c r="AE154" s="470"/>
      <c r="AF154" s="470"/>
      <c r="AG154" s="317"/>
      <c r="AH154" s="56">
        <f t="shared" si="178"/>
        <v>0</v>
      </c>
      <c r="AI154" s="57">
        <f>'Tabella-Z2'!O130</f>
        <v>9.5000000000000001E-2</v>
      </c>
      <c r="AJ154" s="469" t="s">
        <v>3</v>
      </c>
      <c r="AK154" s="470"/>
      <c r="AL154" s="471"/>
      <c r="AM154" s="4"/>
      <c r="AN154" s="293">
        <f>IF($I$17&gt;$G154,$G154*J154,$I$17*J154)</f>
        <v>0</v>
      </c>
      <c r="AQ154" s="293">
        <f>IF($L$17&gt;$G154,$G154*M154,$L$17*M154)</f>
        <v>0</v>
      </c>
      <c r="AT154" s="293">
        <f>IF($O$17&gt;$G154,$G154*P154,$O$17*P154)</f>
        <v>0</v>
      </c>
      <c r="AU154" s="293"/>
      <c r="AW154" s="293">
        <f>IF($R$17&gt;$G154,$G154*S154,$R$17*S154)</f>
        <v>0</v>
      </c>
      <c r="AZ154" s="293">
        <f>IF($U$17&gt;$G154,$G154*V154,$U$17*V154)</f>
        <v>0</v>
      </c>
      <c r="BC154" s="293">
        <f>IF($X$17&gt;$G154,$G154*Y154,$X$17*Y154)</f>
        <v>0</v>
      </c>
      <c r="BF154" s="293">
        <f>IF($AA$17&gt;$G154,$G154*AB154,$AA$17*AB154)</f>
        <v>0</v>
      </c>
      <c r="BI154" s="293">
        <f>IF($AD$17&gt;$G154,$G154*AE154,$AD$17*AE154)</f>
        <v>0</v>
      </c>
      <c r="BL154" s="293">
        <f>IF($AG$17&gt;$G154,$G154*AH154,$AG$17*AH154)</f>
        <v>0</v>
      </c>
      <c r="BO154" s="293">
        <f>IF($AJ$17&gt;$G154,$G154*AK154,$AJ$17*AK154)</f>
        <v>0</v>
      </c>
    </row>
    <row r="155" spans="1:67" ht="18" customHeight="1" outlineLevel="1" x14ac:dyDescent="0.2">
      <c r="A155" s="1"/>
      <c r="B155" s="595"/>
      <c r="C155" s="329"/>
      <c r="D155" s="338"/>
      <c r="E155" s="457"/>
      <c r="F155" s="211" t="s">
        <v>484</v>
      </c>
      <c r="G155" s="214">
        <v>500000</v>
      </c>
      <c r="H155" s="431"/>
      <c r="I155" s="496"/>
      <c r="J155" s="256">
        <f>IF(AND($H$154="X",$I$17&gt;G154),K155,IF(AND($I$154="X",$I$17&gt;G154),K155,0))</f>
        <v>0</v>
      </c>
      <c r="K155" s="58">
        <f>'Tabella-Z2'!G131</f>
        <v>0.01</v>
      </c>
      <c r="L155" s="318"/>
      <c r="M155" s="256">
        <f>IF(AND($H$154="X",$L$17&gt;G154),N155,IF(AND($L$154="X",$L$17&gt;G154),N155,0))</f>
        <v>0</v>
      </c>
      <c r="N155" s="58">
        <f>IF(L19="",0,IF(VLOOKUP($L$19,'Tabella-Z1'!$J$26:$L$31,3)=13,'Tabella-Z2'!H131,'Tabella-Z2'!I131))</f>
        <v>0</v>
      </c>
      <c r="O155" s="318"/>
      <c r="P155" s="256">
        <f>IF(AND($H$154="X",$O$17&gt;G154),Q155,IF(AND($O$154="X",$O$17&gt;G154),Q155,0))</f>
        <v>0</v>
      </c>
      <c r="Q155" s="58">
        <f>'Tabella-Z2'!J131</f>
        <v>0.01</v>
      </c>
      <c r="R155" s="318"/>
      <c r="S155" s="256">
        <f>IF(AND($H$154="X",$R$17&gt;G154),T155,IF(AND($R$154="X",$R$17&gt;G154),T155,0))</f>
        <v>0</v>
      </c>
      <c r="T155" s="58">
        <f>'Tabella-Z2'!J131</f>
        <v>0.01</v>
      </c>
      <c r="U155" s="318"/>
      <c r="V155" s="256">
        <f>IF(AND($H$154="X",$U$17&gt;G154),W155,IF(AND($U$154="X",$U$17&gt;G154),W155,0))</f>
        <v>0</v>
      </c>
      <c r="W155" s="58">
        <f>'Tabella-Z2'!J131</f>
        <v>0.01</v>
      </c>
      <c r="X155" s="318"/>
      <c r="Y155" s="256">
        <f>IF(AND($H$154="X",$X$17&gt;G154),Z155,IF(AND($X$154="X",$X$17&gt;G154),Z155,0))</f>
        <v>0</v>
      </c>
      <c r="Z155" s="58">
        <f>'Tabella-Z2'!L131</f>
        <v>0.11</v>
      </c>
      <c r="AA155" s="318"/>
      <c r="AB155" s="256">
        <f>IF(AND($H$154="X",$AA$17&gt;G154),AC155,IF(AND($AA$154="X",$AA$17&gt;G154),AC155,0))</f>
        <v>0</v>
      </c>
      <c r="AC155" s="58">
        <f>'Tabella-Z2'!M131</f>
        <v>8.1000000000000003E-2</v>
      </c>
      <c r="AD155" s="312" t="s">
        <v>3</v>
      </c>
      <c r="AE155" s="313"/>
      <c r="AF155" s="313"/>
      <c r="AG155" s="318"/>
      <c r="AH155" s="256">
        <f>IF(AND($H$154="X",$AG$17&gt;G154),AI155,IF(AND($AG$154="X",$AG$17&gt;G154),AI155,0))</f>
        <v>0</v>
      </c>
      <c r="AI155" s="58">
        <f>'Tabella-Z2'!O131</f>
        <v>8.1000000000000003E-2</v>
      </c>
      <c r="AJ155" s="464" t="s">
        <v>3</v>
      </c>
      <c r="AK155" s="313"/>
      <c r="AL155" s="465"/>
      <c r="AM155" s="4"/>
      <c r="AN155" s="293">
        <f>IF($I$17&gt;$G154,IF($I$17&gt;$G155,($G155-$G154)*J155,($I$17-$G154)*J155),0)</f>
        <v>0</v>
      </c>
      <c r="AQ155" s="293">
        <f>IF($L$17&gt;$G154,IF($L$17&gt;$G155,($G155-$G154)*M155,($L$17-$G154)*M155),0)</f>
        <v>0</v>
      </c>
      <c r="AT155" s="293">
        <f>IF($O$17&gt;$G154,IF($O$17&gt;$G155,($G155-$G154)*P155,($O$17-$G154)*P155),0)</f>
        <v>0</v>
      </c>
      <c r="AU155" s="293"/>
      <c r="AW155" s="293">
        <f>IF($R$17&gt;$G154,IF($R$17&gt;$G155,($G155-$G154)*S155,($R$17-$G154)*S155),0)</f>
        <v>0</v>
      </c>
      <c r="AZ155" s="293">
        <f>IF($U$17&gt;$G154,IF($U$17&gt;$G155,($G155-$G154)*V155,($U$17-$G154)*V155),0)</f>
        <v>0</v>
      </c>
      <c r="BC155" s="293">
        <f>IF($X$17&gt;$G154,IF($X$17&gt;$G155,($G155-$G154)*Y155,($X$17-$G154)*Y155),0)</f>
        <v>0</v>
      </c>
      <c r="BF155" s="293">
        <f>IF($AA$17&gt;$G154,IF($AA$17&gt;$G155,($G155-$G154)*AB155,($AA$17-$G154)*AB155),0)</f>
        <v>0</v>
      </c>
      <c r="BI155" s="293">
        <f>IF($AD$17&gt;$G154,IF($AD$17&gt;$G155,($G155-$G154)*AE155,($AD$17-$G154)*AE155),0)</f>
        <v>0</v>
      </c>
      <c r="BL155" s="293">
        <f>IF($AG$17&gt;$G154,IF($AG$17&gt;$G155,($G155-$G154)*AH155,($AG$17-$G154)*AH155),0)</f>
        <v>0</v>
      </c>
      <c r="BO155" s="293">
        <f>IF($AJ$17&gt;$G154,IF($AJ$17&gt;$G155,($G155-$G154)*AK155,($AJ$17-$G154)*AK155),0)</f>
        <v>0</v>
      </c>
    </row>
    <row r="156" spans="1:67" ht="18" customHeight="1" outlineLevel="1" x14ac:dyDescent="0.2">
      <c r="A156" s="1"/>
      <c r="B156" s="595"/>
      <c r="C156" s="329"/>
      <c r="D156" s="338"/>
      <c r="E156" s="457"/>
      <c r="F156" s="211" t="s">
        <v>484</v>
      </c>
      <c r="G156" s="214">
        <v>1000000</v>
      </c>
      <c r="H156" s="431"/>
      <c r="I156" s="496"/>
      <c r="J156" s="256">
        <f>IF(AND($H$154="X",$I$17&gt;G155),K156,IF(AND($I$154="X",$I$17&gt;G155),K156,0))</f>
        <v>0</v>
      </c>
      <c r="K156" s="58">
        <f>'Tabella-Z2'!G132</f>
        <v>1.2999999999999999E-2</v>
      </c>
      <c r="L156" s="318"/>
      <c r="M156" s="256">
        <f>IF(AND($H$154="X",$L$17&gt;G155),N156,IF(AND($L$154="X",$L$17&gt;G155),N156,0))</f>
        <v>0</v>
      </c>
      <c r="N156" s="58">
        <f>IF(L19="",0,IF(VLOOKUP($L$19,'Tabella-Z1'!$J$26:$L$31,3)=13,'Tabella-Z2'!H132,'Tabella-Z2'!I132))</f>
        <v>0</v>
      </c>
      <c r="O156" s="318"/>
      <c r="P156" s="256">
        <f>IF(AND($H$154="X",$O$17&gt;G155),Q156,IF(AND($O$154="X",$O$17&gt;G155),Q156,0))</f>
        <v>0</v>
      </c>
      <c r="Q156" s="58">
        <f>'Tabella-Z2'!J132</f>
        <v>1.2999999999999999E-2</v>
      </c>
      <c r="R156" s="318"/>
      <c r="S156" s="256">
        <f>IF(AND($H$154="X",$R$17&gt;G155),T156,IF(AND($R$154="X",$R$17&gt;G155),T156,0))</f>
        <v>0</v>
      </c>
      <c r="T156" s="58">
        <f>'Tabella-Z2'!J132</f>
        <v>1.2999999999999999E-2</v>
      </c>
      <c r="U156" s="318"/>
      <c r="V156" s="256">
        <f>IF(AND($H$154="X",$U$17&gt;G155),W156,IF(AND($U$154="X",$U$17&gt;G155),W156,0))</f>
        <v>0</v>
      </c>
      <c r="W156" s="58">
        <f>'Tabella-Z2'!J132</f>
        <v>1.2999999999999999E-2</v>
      </c>
      <c r="X156" s="318"/>
      <c r="Y156" s="256">
        <f>IF(AND($H$154="X",$X$17&gt;G155),Z156,IF(AND($X$154="X",$X$17&gt;G155),Z156,0))</f>
        <v>0</v>
      </c>
      <c r="Z156" s="58">
        <f>'Tabella-Z2'!L132</f>
        <v>7.6999999999999999E-2</v>
      </c>
      <c r="AA156" s="318"/>
      <c r="AB156" s="256">
        <f>IF(AND($H$154="X",$AA$17&gt;G155),AC156,IF(AND($AA$154="X",$AA$17&gt;G155),AC156,0))</f>
        <v>0</v>
      </c>
      <c r="AC156" s="58">
        <f>'Tabella-Z2'!M132</f>
        <v>7.0999999999999994E-2</v>
      </c>
      <c r="AD156" s="312" t="s">
        <v>3</v>
      </c>
      <c r="AE156" s="313"/>
      <c r="AF156" s="313"/>
      <c r="AG156" s="318"/>
      <c r="AH156" s="256">
        <f>IF(AND($H$154="X",$AG$17&gt;G155),AI156,IF(AND($AG$154="X",$AG$17&gt;G155),AI156,0))</f>
        <v>0</v>
      </c>
      <c r="AI156" s="58">
        <f>'Tabella-Z2'!O132</f>
        <v>7.0999999999999994E-2</v>
      </c>
      <c r="AJ156" s="464" t="s">
        <v>3</v>
      </c>
      <c r="AK156" s="313"/>
      <c r="AL156" s="465"/>
      <c r="AM156" s="4"/>
      <c r="AN156" s="293">
        <f>IF($I$17&gt;$G155,IF($I$17&gt;$G156,($G156-$G155)*J156,($I$17-$G155)*J156),0)</f>
        <v>0</v>
      </c>
      <c r="AQ156" s="293">
        <f>IF($L$17&gt;$G155,IF($L$17&gt;$G156,($G156-$G155)*M156,($L$17-$G155)*M156),0)</f>
        <v>0</v>
      </c>
      <c r="AT156" s="293">
        <f>IF($O$17&gt;$G155,IF($O$17&gt;$G156,($G156-$G155)*P156,($O$17-$G155)*P156),0)</f>
        <v>0</v>
      </c>
      <c r="AU156" s="293"/>
      <c r="AW156" s="293">
        <f>IF($R$17&gt;$G155,IF($R$17&gt;$G156,($G156-$G155)*S156,($R$17-$G155)*S156),0)</f>
        <v>0</v>
      </c>
      <c r="AZ156" s="293">
        <f>IF($U$17&gt;$G155,IF($U$17&gt;$G156,($G156-$G155)*V156,($U$17-$G155)*V156),0)</f>
        <v>0</v>
      </c>
      <c r="BC156" s="293">
        <f>IF($X$17&gt;$G155,IF($X$17&gt;$G156,($G156-$G155)*Y156,($X$17-$G155)*Y156),0)</f>
        <v>0</v>
      </c>
      <c r="BF156" s="293">
        <f>IF($AA$17&gt;$G155,IF($AA$17&gt;$G156,($G156-$G155)*AB156,($AA$17-$G155)*AB156),0)</f>
        <v>0</v>
      </c>
      <c r="BI156" s="293">
        <f>IF($AD$17&gt;$G155,IF($AD$17&gt;$G156,($G156-$G155)*AE156,($AD$17-$G155)*AE156),0)</f>
        <v>0</v>
      </c>
      <c r="BL156" s="293">
        <f>IF($AG$17&gt;$G155,IF($AG$17&gt;$G156,($G156-$G155)*AH156,($AG$17-$G155)*AH156),0)</f>
        <v>0</v>
      </c>
      <c r="BO156" s="293">
        <f>IF($AJ$17&gt;$G155,IF($AJ$17&gt;$G156,($G156-$G155)*AK156,($AJ$17-$G155)*AK156),0)</f>
        <v>0</v>
      </c>
    </row>
    <row r="157" spans="1:67" ht="18" customHeight="1" outlineLevel="1" x14ac:dyDescent="0.2">
      <c r="A157" s="1"/>
      <c r="B157" s="595"/>
      <c r="C157" s="329"/>
      <c r="D157" s="338"/>
      <c r="E157" s="457"/>
      <c r="F157" s="211" t="s">
        <v>484</v>
      </c>
      <c r="G157" s="214">
        <v>2500000</v>
      </c>
      <c r="H157" s="431"/>
      <c r="I157" s="496"/>
      <c r="J157" s="256">
        <f>IF(AND($H$154="X",$I$17&gt;G156),K157,IF(AND($I$154="X",$I$17&gt;G156),K157,0))</f>
        <v>0</v>
      </c>
      <c r="K157" s="58">
        <f>'Tabella-Z2'!G133</f>
        <v>1.7999999999999999E-2</v>
      </c>
      <c r="L157" s="318"/>
      <c r="M157" s="256">
        <f>IF(AND($H$154="X",$L$17&gt;G156),N157,IF(AND($L$154="X",$L$17&gt;G156),N157,0))</f>
        <v>0</v>
      </c>
      <c r="N157" s="58">
        <f>IF(L19="",0,IF(VLOOKUP($L$19,'Tabella-Z1'!$J$26:$L$31,3)=13,'Tabella-Z2'!H133,'Tabella-Z2'!I133))</f>
        <v>0</v>
      </c>
      <c r="O157" s="318"/>
      <c r="P157" s="256">
        <f>IF(AND($H$154="X",$O$17&gt;G156),Q157,IF(AND($O$154="X",$O$17&gt;G156),Q157,0))</f>
        <v>0</v>
      </c>
      <c r="Q157" s="58">
        <f>'Tabella-Z2'!J133</f>
        <v>1.7999999999999999E-2</v>
      </c>
      <c r="R157" s="318"/>
      <c r="S157" s="256">
        <f>IF(AND($H$154="X",$R$17&gt;G156),T157,IF(AND($R$154="X",$R$17&gt;G156),T157,0))</f>
        <v>0</v>
      </c>
      <c r="T157" s="58">
        <f>'Tabella-Z2'!J133</f>
        <v>1.7999999999999999E-2</v>
      </c>
      <c r="U157" s="318"/>
      <c r="V157" s="256">
        <f>IF(AND($H$154="X",$U$17&gt;G156),W157,IF(AND($U$154="X",$U$17&gt;G156),W157,0))</f>
        <v>0</v>
      </c>
      <c r="W157" s="58">
        <f>'Tabella-Z2'!J133</f>
        <v>1.7999999999999999E-2</v>
      </c>
      <c r="X157" s="318"/>
      <c r="Y157" s="256">
        <f>IF(AND($H$154="X",$X$17&gt;G156),Z157,IF(AND($X$154="X",$X$17&gt;G156),Z157,0))</f>
        <v>0</v>
      </c>
      <c r="Z157" s="58">
        <f>'Tabella-Z2'!L133</f>
        <v>2.9000000000000001E-2</v>
      </c>
      <c r="AA157" s="318"/>
      <c r="AB157" s="256">
        <f>IF(AND($H$154="X",$AA$17&gt;G156),AC157,IF(AND($AA$154="X",$AA$17&gt;G156),AC157,0))</f>
        <v>0</v>
      </c>
      <c r="AC157" s="58">
        <f>'Tabella-Z2'!M133</f>
        <v>5.1999999999999998E-2</v>
      </c>
      <c r="AD157" s="312" t="s">
        <v>3</v>
      </c>
      <c r="AE157" s="313"/>
      <c r="AF157" s="313"/>
      <c r="AG157" s="318"/>
      <c r="AH157" s="256">
        <f>IF(AND($H$154="X",$AG$17&gt;G156),AI157,IF(AND($AG$154="X",$AG$17&gt;G156),AI157,0))</f>
        <v>0</v>
      </c>
      <c r="AI157" s="58">
        <f>'Tabella-Z2'!O133</f>
        <v>5.1999999999999998E-2</v>
      </c>
      <c r="AJ157" s="464" t="s">
        <v>3</v>
      </c>
      <c r="AK157" s="313"/>
      <c r="AL157" s="465"/>
      <c r="AM157" s="4"/>
      <c r="AN157" s="293">
        <f>IF($I$17&gt;$G156,IF($I$17&gt;$G157,($G157-$G156)*J157,($I$17-$G156)*J157),0)</f>
        <v>0</v>
      </c>
      <c r="AQ157" s="293">
        <f>IF($L$17&gt;$G156,IF($L$17&gt;$G157,($G157-$G156)*M157,($L$17-$G156)*M157),0)</f>
        <v>0</v>
      </c>
      <c r="AT157" s="293">
        <f>IF($O$17&gt;$G156,IF($O$17&gt;$G157,($G157-$G156)*P157,($O$17-$G156)*P157),0)</f>
        <v>0</v>
      </c>
      <c r="AU157" s="293"/>
      <c r="AW157" s="293">
        <f>IF($R$17&gt;$G156,IF($R$17&gt;$G157,($G157-$G156)*S157,($R$17-$G156)*S157),0)</f>
        <v>0</v>
      </c>
      <c r="AZ157" s="293">
        <f>IF($U$17&gt;$G156,IF($U$17&gt;$G157,($G157-$G156)*V157,($U$17-$G156)*V157),0)</f>
        <v>0</v>
      </c>
      <c r="BC157" s="293">
        <f>IF($X$17&gt;$G156,IF($X$17&gt;$G157,($G157-$G156)*Y157,($X$17-$G156)*Y157),0)</f>
        <v>0</v>
      </c>
      <c r="BF157" s="293">
        <f>IF($AA$17&gt;$G156,IF($AA$17&gt;$G157,($G157-$G156)*AB157,($AA$17-$G156)*AB157),0)</f>
        <v>0</v>
      </c>
      <c r="BI157" s="293">
        <f>IF($AD$17&gt;$G156,IF($AD$17&gt;$G157,($G157-$G156)*AE157,($AD$17-$G156)*AE157),0)</f>
        <v>0</v>
      </c>
      <c r="BL157" s="293">
        <f>IF($AG$17&gt;$G156,IF($AG$17&gt;$G157,($G157-$G156)*AH157,($AG$17-$G156)*AH157),0)</f>
        <v>0</v>
      </c>
      <c r="BO157" s="293">
        <f>IF($AJ$17&gt;$G156,IF($AJ$17&gt;$G157,($G157-$G156)*AK157,($AJ$17-$G156)*AK157),0)</f>
        <v>0</v>
      </c>
    </row>
    <row r="158" spans="1:67" ht="18" customHeight="1" outlineLevel="1" x14ac:dyDescent="0.2">
      <c r="A158" s="1"/>
      <c r="B158" s="595"/>
      <c r="C158" s="329"/>
      <c r="D158" s="339"/>
      <c r="E158" s="299" t="s">
        <v>671</v>
      </c>
      <c r="F158" s="278" t="s">
        <v>484</v>
      </c>
      <c r="G158" s="214">
        <v>10000000</v>
      </c>
      <c r="H158" s="431"/>
      <c r="I158" s="496"/>
      <c r="J158" s="256">
        <f>IF(AND($H$154="X",$I$17&gt;G157),K158,IF(AND($I$154="X",$I$17&gt;G157),K158,0))</f>
        <v>0</v>
      </c>
      <c r="K158" s="58">
        <f>'Tabella-Z2'!G134</f>
        <v>2.1999999999999999E-2</v>
      </c>
      <c r="L158" s="318"/>
      <c r="M158" s="256">
        <f>IF(AND($H$154="X",$L$17&gt;G157),N158,IF(AND($L$154="X",$L$17&gt;G157),N158,0))</f>
        <v>0</v>
      </c>
      <c r="N158" s="58">
        <f>IF(L19="",0,IF(VLOOKUP($L$19,'Tabella-Z1'!$J$26:$L$31,3)=13,'Tabella-Z2'!H134,'Tabella-Z2'!I134))</f>
        <v>0</v>
      </c>
      <c r="O158" s="318"/>
      <c r="P158" s="256">
        <f>IF(AND($H$154="X",$O$17&gt;G157),Q158,IF(AND($O$154="X",$O$17&gt;G157),Q158,0))</f>
        <v>0</v>
      </c>
      <c r="Q158" s="58">
        <f>'Tabella-Z2'!J134</f>
        <v>2.1999999999999999E-2</v>
      </c>
      <c r="R158" s="318"/>
      <c r="S158" s="256">
        <f>IF(AND($H$154="X",$R$17&gt;G157),T158,IF(AND($R$154="X",$R$17&gt;G157),T158,0))</f>
        <v>0</v>
      </c>
      <c r="T158" s="58">
        <f>'Tabella-Z2'!J134</f>
        <v>2.1999999999999999E-2</v>
      </c>
      <c r="U158" s="318"/>
      <c r="V158" s="256">
        <f>IF(AND($H$154="X",$U$17&gt;G157),W158,IF(AND($U$154="X",$U$17&gt;G157),W158,0))</f>
        <v>0</v>
      </c>
      <c r="W158" s="58">
        <f>'Tabella-Z2'!J134</f>
        <v>2.1999999999999999E-2</v>
      </c>
      <c r="X158" s="318"/>
      <c r="Y158" s="256">
        <f>IF(AND($H$154="X",$X$17&gt;G157),Z158,IF(AND($X$154="X",$X$17&gt;G157),Z158,0))</f>
        <v>0</v>
      </c>
      <c r="Z158" s="58">
        <f>'Tabella-Z2'!L134</f>
        <v>1.9E-2</v>
      </c>
      <c r="AA158" s="318"/>
      <c r="AB158" s="256">
        <f>IF(AND($H$154="X",$AA$17&gt;G157),AC158,IF(AND($AA$154="X",$AA$17&gt;G157),AC158,0))</f>
        <v>0</v>
      </c>
      <c r="AC158" s="58">
        <f>'Tabella-Z2'!M134</f>
        <v>4.2000000000000003E-2</v>
      </c>
      <c r="AD158" s="312" t="s">
        <v>3</v>
      </c>
      <c r="AE158" s="313"/>
      <c r="AF158" s="313"/>
      <c r="AG158" s="318"/>
      <c r="AH158" s="256">
        <f>IF(AND($H$154="X",$AG$17&gt;G157),AI158,IF(AND($AG$154="X",$AG$17&gt;G157),AI158,0))</f>
        <v>0</v>
      </c>
      <c r="AI158" s="58">
        <f>'Tabella-Z2'!O134</f>
        <v>4.2000000000000003E-2</v>
      </c>
      <c r="AJ158" s="464" t="s">
        <v>3</v>
      </c>
      <c r="AK158" s="313"/>
      <c r="AL158" s="465"/>
      <c r="AM158" s="4"/>
      <c r="AN158" s="293">
        <f>IF($I$17&gt;$G157,IF($I$17&gt;$G158,($G158-$G157)*J158,($I$17-$G157)*J158),0)</f>
        <v>0</v>
      </c>
      <c r="AQ158" s="293">
        <f>IF($L$17&gt;$G157,IF($L$17&gt;$G158,($G158-$G157)*M158,($L$17-$G157)*M158),0)</f>
        <v>0</v>
      </c>
      <c r="AT158" s="293">
        <f>IF($O$17&gt;$G157,IF($O$17&gt;$G158,($G158-$G157)*P158,($O$17-$G157)*P158),0)</f>
        <v>0</v>
      </c>
      <c r="AU158" s="293"/>
      <c r="AW158" s="293">
        <f>IF($R$17&gt;$G157,IF($R$17&gt;$G158,($G158-$G157)*S158,($R$17-$G157)*S158),0)</f>
        <v>0</v>
      </c>
      <c r="AZ158" s="293">
        <f>IF($U$17&gt;$G157,IF($U$17&gt;$G158,($G158-$G157)*V158,($U$17-$G157)*V158),0)</f>
        <v>0</v>
      </c>
      <c r="BC158" s="293">
        <f>IF($X$17&gt;$G157,IF($X$17&gt;$G158,($G158-$G157)*Y158,($X$17-$G157)*Y158),0)</f>
        <v>0</v>
      </c>
      <c r="BF158" s="293">
        <f>IF($AA$17&gt;$G157,IF($AA$17&gt;$G158,($G158-$G157)*AB158,($AA$17-$G157)*AB158),0)</f>
        <v>0</v>
      </c>
      <c r="BI158" s="293">
        <f>IF($AD$17&gt;$G157,IF($AD$17&gt;$G158,($G158-$G157)*AE158,($AD$17-$G157)*AE158),0)</f>
        <v>0</v>
      </c>
      <c r="BL158" s="293">
        <f>IF($AG$17&gt;$G157,IF($AG$17&gt;$G158,($G158-$G157)*AH158,($AG$17-$G157)*AH158),0)</f>
        <v>0</v>
      </c>
      <c r="BO158" s="293">
        <f>IF($AJ$17&gt;$G157,IF($AJ$17&gt;$G158,($G158-$G157)*AK158,($AJ$17-$G157)*AK158),0)</f>
        <v>0</v>
      </c>
    </row>
    <row r="159" spans="1:67" ht="18" customHeight="1" outlineLevel="1" x14ac:dyDescent="0.2">
      <c r="A159" s="1"/>
      <c r="B159" s="595"/>
      <c r="C159" s="329"/>
      <c r="D159" s="340"/>
      <c r="E159" s="298"/>
      <c r="F159" s="294" t="s">
        <v>485</v>
      </c>
      <c r="G159" s="295"/>
      <c r="H159" s="432"/>
      <c r="I159" s="497"/>
      <c r="J159" s="49">
        <f>IF(AND($H$154="X",$I$17&gt;G158),K159,IF(AND($I$154="X",$I$17&gt;G158),K159,0))</f>
        <v>0</v>
      </c>
      <c r="K159" s="50">
        <f>'Tabella-Z2'!G135</f>
        <v>2.1000000000000001E-2</v>
      </c>
      <c r="L159" s="319"/>
      <c r="M159" s="49">
        <f>IF(AND($H$154="X",$L$17&gt;G158),N159,IF(AND($L$154="X",$L$17&gt;G158),N159,0))</f>
        <v>0</v>
      </c>
      <c r="N159" s="50">
        <f>IF(L19="",0,IF(VLOOKUP($L$19,'Tabella-Z1'!$J$26:$L$31,3)=13,'Tabella-Z2'!H135,'Tabella-Z2'!I135))</f>
        <v>0</v>
      </c>
      <c r="O159" s="319"/>
      <c r="P159" s="49">
        <f>IF(AND($H$154="X",$O$17&gt;G158),Q159,IF(AND($O$154="X",$O$17&gt;G158),Q159,0))</f>
        <v>0</v>
      </c>
      <c r="Q159" s="50">
        <f>'Tabella-Z2'!J135</f>
        <v>2.1000000000000001E-2</v>
      </c>
      <c r="R159" s="319"/>
      <c r="S159" s="49">
        <f>IF(AND($H$154="X",$R$17&gt;G158),T159,IF(AND($R$154="X",$R$17&gt;G158),T159,0))</f>
        <v>0</v>
      </c>
      <c r="T159" s="50">
        <f>'Tabella-Z2'!J135</f>
        <v>2.1000000000000001E-2</v>
      </c>
      <c r="U159" s="319"/>
      <c r="V159" s="49">
        <f>IF(AND($H$154="X",$U$17&gt;G158),W159,IF(AND($U$154="X",$U$17&gt;G158),W159,0))</f>
        <v>0</v>
      </c>
      <c r="W159" s="50">
        <f>'Tabella-Z2'!J135</f>
        <v>2.1000000000000001E-2</v>
      </c>
      <c r="X159" s="319"/>
      <c r="Y159" s="49">
        <f>IF(AND($H$154="X",$X$17&gt;G158),Z159,IF(AND($X$154="X",$X$17&gt;G158),Z159,0))</f>
        <v>0</v>
      </c>
      <c r="Z159" s="50">
        <f>'Tabella-Z2'!L135</f>
        <v>1.7999999999999999E-2</v>
      </c>
      <c r="AA159" s="319"/>
      <c r="AB159" s="49">
        <f>IF(AND($H$154="X",$AA$17&gt;G158),AC159,IF(AND($AA$154="X",$AA$17&gt;G158),AC159,0))</f>
        <v>0</v>
      </c>
      <c r="AC159" s="50">
        <f>'Tabella-Z2'!M135</f>
        <v>0.03</v>
      </c>
      <c r="AD159" s="476" t="s">
        <v>3</v>
      </c>
      <c r="AE159" s="477"/>
      <c r="AF159" s="477"/>
      <c r="AG159" s="319"/>
      <c r="AH159" s="49">
        <f>IF(AND($H$154="X",$AG$17&gt;G158),AI159,IF(AND($AG$154="X",$AG$17&gt;G158),AI159,0))</f>
        <v>0</v>
      </c>
      <c r="AI159" s="50">
        <f>'Tabella-Z2'!O135</f>
        <v>0.03</v>
      </c>
      <c r="AJ159" s="482" t="s">
        <v>3</v>
      </c>
      <c r="AK159" s="477"/>
      <c r="AL159" s="483"/>
      <c r="AM159" s="4"/>
      <c r="AN159" s="293">
        <f>IF($I$17&gt;$G158,($I$17-$G158)*J159,0)</f>
        <v>0</v>
      </c>
      <c r="AQ159" s="293">
        <f>IF($L$17&gt;$G158,($L$17-$G158)*M159,0)</f>
        <v>0</v>
      </c>
      <c r="AT159" s="293">
        <f>IF($O$17&gt;$G158,($O$17-$G158)*P159,0)</f>
        <v>0</v>
      </c>
      <c r="AU159" s="293"/>
      <c r="AW159" s="293">
        <f>IF($R$17&gt;$G158,($R$17-$G158)*S159,0)</f>
        <v>0</v>
      </c>
      <c r="AZ159" s="293">
        <f>IF($U$17&gt;$G158,($U$17-$G158)*V159,0)</f>
        <v>0</v>
      </c>
      <c r="BC159" s="293">
        <f>IF($X$17&gt;$G158,($X$17-$G158)*Y159,0)</f>
        <v>0</v>
      </c>
      <c r="BF159" s="293">
        <f>IF($AA$17&gt;$G158,($AA$17-$G158)*AB159,0)</f>
        <v>0</v>
      </c>
      <c r="BI159" s="293">
        <f>IF($AD$17&gt;$G158,($AD$17-$G158)*AE159,0)</f>
        <v>0</v>
      </c>
      <c r="BL159" s="293">
        <f>IF($AG$17&gt;$G158,($AG$17-$G158)*AH159,0)</f>
        <v>0</v>
      </c>
      <c r="BO159" s="293">
        <f>IF($AJ$17&gt;$G158,($AJ$17-$G158)*AK159,0)</f>
        <v>0</v>
      </c>
    </row>
    <row r="160" spans="1:67" ht="24" customHeight="1" outlineLevel="1" x14ac:dyDescent="0.2">
      <c r="A160" s="1"/>
      <c r="B160" s="595"/>
      <c r="C160" s="329"/>
      <c r="D160" s="277" t="s">
        <v>632</v>
      </c>
      <c r="E160" s="487" t="s">
        <v>703</v>
      </c>
      <c r="F160" s="488"/>
      <c r="G160" s="296"/>
      <c r="H160" s="43"/>
      <c r="I160" s="292"/>
      <c r="J160" s="290">
        <f t="shared" si="171"/>
        <v>0</v>
      </c>
      <c r="K160" s="291">
        <f>'Tabella-Z2'!G136</f>
        <v>0.06</v>
      </c>
      <c r="L160" s="289"/>
      <c r="M160" s="290">
        <f t="shared" si="172"/>
        <v>0</v>
      </c>
      <c r="N160" s="291">
        <f>'Tabella-Z2'!H136</f>
        <v>0.06</v>
      </c>
      <c r="O160" s="289"/>
      <c r="P160" s="290">
        <f t="shared" si="173"/>
        <v>0</v>
      </c>
      <c r="Q160" s="291">
        <f>'Tabella-Z2'!J136</f>
        <v>0.06</v>
      </c>
      <c r="R160" s="289"/>
      <c r="S160" s="290">
        <f t="shared" si="174"/>
        <v>0</v>
      </c>
      <c r="T160" s="291">
        <f>'Tabella-Z2'!J136</f>
        <v>0.06</v>
      </c>
      <c r="U160" s="289"/>
      <c r="V160" s="290">
        <f t="shared" ref="V160:V163" si="179">IF($H160="X",W160,IF(U160="X",W160,0))</f>
        <v>0</v>
      </c>
      <c r="W160" s="291">
        <f>'Tabella-Z2'!J136</f>
        <v>0.06</v>
      </c>
      <c r="X160" s="289"/>
      <c r="Y160" s="290">
        <f t="shared" si="175"/>
        <v>0</v>
      </c>
      <c r="Z160" s="291">
        <f>'Tabella-Z2'!L136</f>
        <v>0.06</v>
      </c>
      <c r="AA160" s="289"/>
      <c r="AB160" s="290">
        <f t="shared" si="176"/>
        <v>0</v>
      </c>
      <c r="AC160" s="291">
        <f>'Tabella-Z2'!M136</f>
        <v>0.06</v>
      </c>
      <c r="AD160" s="289"/>
      <c r="AE160" s="290">
        <f t="shared" si="177"/>
        <v>0</v>
      </c>
      <c r="AF160" s="291">
        <f>'Tabella-Z2'!N136</f>
        <v>0.06</v>
      </c>
      <c r="AG160" s="289"/>
      <c r="AH160" s="290">
        <f t="shared" si="178"/>
        <v>0</v>
      </c>
      <c r="AI160" s="291">
        <f>'Tabella-Z2'!O136</f>
        <v>0.06</v>
      </c>
      <c r="AJ160" s="472" t="s">
        <v>3</v>
      </c>
      <c r="AK160" s="473"/>
      <c r="AL160" s="474"/>
      <c r="AM160" s="4"/>
    </row>
    <row r="161" spans="1:67" ht="18" customHeight="1" outlineLevel="1" x14ac:dyDescent="0.2">
      <c r="A161" s="1"/>
      <c r="B161" s="595"/>
      <c r="C161" s="329"/>
      <c r="D161" s="211" t="s">
        <v>633</v>
      </c>
      <c r="E161" s="341" t="s">
        <v>426</v>
      </c>
      <c r="F161" s="342"/>
      <c r="G161" s="343"/>
      <c r="H161" s="45"/>
      <c r="I161" s="53"/>
      <c r="J161" s="47">
        <f t="shared" si="171"/>
        <v>0</v>
      </c>
      <c r="K161" s="58">
        <f>'Tabella-Z2'!G137</f>
        <v>0.14000000000000001</v>
      </c>
      <c r="L161" s="46"/>
      <c r="M161" s="47">
        <f t="shared" si="172"/>
        <v>0</v>
      </c>
      <c r="N161" s="58">
        <f>'Tabella-Z2'!H137</f>
        <v>0.09</v>
      </c>
      <c r="O161" s="46"/>
      <c r="P161" s="47">
        <f t="shared" si="173"/>
        <v>0</v>
      </c>
      <c r="Q161" s="58">
        <f>'Tabella-Z2'!J137</f>
        <v>0.15</v>
      </c>
      <c r="R161" s="46"/>
      <c r="S161" s="47">
        <f t="shared" si="174"/>
        <v>0</v>
      </c>
      <c r="T161" s="58">
        <f>'Tabella-Z2'!J137</f>
        <v>0.15</v>
      </c>
      <c r="U161" s="46"/>
      <c r="V161" s="47">
        <f t="shared" si="179"/>
        <v>0</v>
      </c>
      <c r="W161" s="58">
        <f>'Tabella-Z2'!J137</f>
        <v>0.15</v>
      </c>
      <c r="X161" s="46"/>
      <c r="Y161" s="47">
        <f t="shared" si="175"/>
        <v>0</v>
      </c>
      <c r="Z161" s="58">
        <f>'Tabella-Z2'!L137</f>
        <v>0.12</v>
      </c>
      <c r="AA161" s="46"/>
      <c r="AB161" s="47">
        <f t="shared" si="176"/>
        <v>0</v>
      </c>
      <c r="AC161" s="58">
        <f>'Tabella-Z2'!M137</f>
        <v>0.12</v>
      </c>
      <c r="AD161" s="46"/>
      <c r="AE161" s="47">
        <f t="shared" si="177"/>
        <v>0</v>
      </c>
      <c r="AF161" s="58">
        <f>'Tabella-Z2'!N137</f>
        <v>0.11</v>
      </c>
      <c r="AG161" s="46"/>
      <c r="AH161" s="47">
        <f t="shared" si="178"/>
        <v>0</v>
      </c>
      <c r="AI161" s="58">
        <f>'Tabella-Z2'!O137</f>
        <v>0.12</v>
      </c>
      <c r="AJ161" s="464" t="s">
        <v>3</v>
      </c>
      <c r="AK161" s="313"/>
      <c r="AL161" s="465"/>
      <c r="AM161" s="4"/>
    </row>
    <row r="162" spans="1:67" ht="18" customHeight="1" outlineLevel="1" x14ac:dyDescent="0.2">
      <c r="A162" s="1"/>
      <c r="B162" s="595"/>
      <c r="C162" s="329"/>
      <c r="D162" s="211" t="s">
        <v>634</v>
      </c>
      <c r="E162" s="334" t="s">
        <v>428</v>
      </c>
      <c r="F162" s="418"/>
      <c r="G162" s="419"/>
      <c r="H162" s="281"/>
      <c r="I162" s="282"/>
      <c r="J162" s="283">
        <f t="shared" si="171"/>
        <v>0</v>
      </c>
      <c r="K162" s="284">
        <f>'Tabella-Z2'!G138</f>
        <v>0.41</v>
      </c>
      <c r="L162" s="285"/>
      <c r="M162" s="283">
        <f t="shared" si="172"/>
        <v>0</v>
      </c>
      <c r="N162" s="284">
        <f>'Tabella-Z2'!H138</f>
        <v>0.43</v>
      </c>
      <c r="O162" s="285"/>
      <c r="P162" s="283">
        <f t="shared" si="173"/>
        <v>0</v>
      </c>
      <c r="Q162" s="284">
        <f>'Tabella-Z2'!J138</f>
        <v>0.32</v>
      </c>
      <c r="R162" s="285"/>
      <c r="S162" s="283">
        <f t="shared" si="174"/>
        <v>0</v>
      </c>
      <c r="T162" s="284">
        <f>'Tabella-Z2'!J138</f>
        <v>0.32</v>
      </c>
      <c r="U162" s="285"/>
      <c r="V162" s="283">
        <f t="shared" si="179"/>
        <v>0</v>
      </c>
      <c r="W162" s="284">
        <f>'Tabella-Z2'!J138</f>
        <v>0.32</v>
      </c>
      <c r="X162" s="285"/>
      <c r="Y162" s="283">
        <f t="shared" si="175"/>
        <v>0</v>
      </c>
      <c r="Z162" s="284">
        <f>'Tabella-Z2'!L138</f>
        <v>0.42</v>
      </c>
      <c r="AA162" s="285"/>
      <c r="AB162" s="283">
        <f t="shared" si="176"/>
        <v>0</v>
      </c>
      <c r="AC162" s="284">
        <f>'Tabella-Z2'!M138</f>
        <v>0.34</v>
      </c>
      <c r="AD162" s="285"/>
      <c r="AE162" s="283">
        <f t="shared" si="177"/>
        <v>0</v>
      </c>
      <c r="AF162" s="284">
        <f>'Tabella-Z2'!N138</f>
        <v>0.4</v>
      </c>
      <c r="AG162" s="285"/>
      <c r="AH162" s="283">
        <f t="shared" si="178"/>
        <v>0</v>
      </c>
      <c r="AI162" s="284">
        <f>'Tabella-Z2'!O138</f>
        <v>0.42</v>
      </c>
      <c r="AJ162" s="466" t="s">
        <v>3</v>
      </c>
      <c r="AK162" s="467"/>
      <c r="AL162" s="468"/>
      <c r="AM162" s="4"/>
    </row>
    <row r="163" spans="1:67" ht="18" customHeight="1" outlineLevel="1" x14ac:dyDescent="0.2">
      <c r="A163" s="1"/>
      <c r="B163" s="595"/>
      <c r="C163" s="329"/>
      <c r="D163" s="456" t="s">
        <v>635</v>
      </c>
      <c r="E163" s="456" t="s">
        <v>636</v>
      </c>
      <c r="F163" s="211" t="s">
        <v>483</v>
      </c>
      <c r="G163" s="214">
        <v>500000</v>
      </c>
      <c r="H163" s="430"/>
      <c r="I163" s="495"/>
      <c r="J163" s="56">
        <f t="shared" si="171"/>
        <v>0</v>
      </c>
      <c r="K163" s="57">
        <f>'Tabella-Z2'!G139</f>
        <v>0.06</v>
      </c>
      <c r="L163" s="317"/>
      <c r="M163" s="56">
        <f t="shared" si="172"/>
        <v>0</v>
      </c>
      <c r="N163" s="57">
        <f>'Tabella-Z2'!H139</f>
        <v>0.06</v>
      </c>
      <c r="O163" s="317"/>
      <c r="P163" s="56">
        <f t="shared" si="173"/>
        <v>0</v>
      </c>
      <c r="Q163" s="57">
        <f>'Tabella-Z2'!J139</f>
        <v>4.4999999999999998E-2</v>
      </c>
      <c r="R163" s="317"/>
      <c r="S163" s="56">
        <f t="shared" si="174"/>
        <v>0</v>
      </c>
      <c r="T163" s="57">
        <f>'Tabella-Z2'!J139</f>
        <v>4.4999999999999998E-2</v>
      </c>
      <c r="U163" s="317"/>
      <c r="V163" s="56">
        <f t="shared" si="179"/>
        <v>0</v>
      </c>
      <c r="W163" s="57">
        <f>'Tabella-Z2'!J139</f>
        <v>4.4999999999999998E-2</v>
      </c>
      <c r="X163" s="317"/>
      <c r="Y163" s="56">
        <f t="shared" si="175"/>
        <v>0</v>
      </c>
      <c r="Z163" s="57">
        <f>'Tabella-Z2'!L139</f>
        <v>4.4999999999999998E-2</v>
      </c>
      <c r="AA163" s="317"/>
      <c r="AB163" s="56">
        <f t="shared" si="176"/>
        <v>0</v>
      </c>
      <c r="AC163" s="57">
        <f>'Tabella-Z2'!M139</f>
        <v>4.4999999999999998E-2</v>
      </c>
      <c r="AD163" s="317"/>
      <c r="AE163" s="56">
        <f t="shared" si="177"/>
        <v>0</v>
      </c>
      <c r="AF163" s="57">
        <f>'Tabella-Z2'!N139</f>
        <v>4.4999999999999998E-2</v>
      </c>
      <c r="AG163" s="317"/>
      <c r="AH163" s="56">
        <f t="shared" si="178"/>
        <v>0</v>
      </c>
      <c r="AI163" s="57">
        <f>'Tabella-Z2'!O139</f>
        <v>4.4999999999999998E-2</v>
      </c>
      <c r="AJ163" s="469" t="s">
        <v>3</v>
      </c>
      <c r="AK163" s="470"/>
      <c r="AL163" s="471"/>
      <c r="AM163" s="4"/>
      <c r="AN163" s="293">
        <f>IF($I$17&gt;$G163,$G163*J163,$I$17*J163)</f>
        <v>0</v>
      </c>
      <c r="AQ163" s="293">
        <f>IF($L$17&gt;$G163,$G163*M163,$L$17*M163)</f>
        <v>0</v>
      </c>
      <c r="AT163" s="293">
        <f>IF($O$17&gt;$G163,$G163*P163,$O$17*P163)</f>
        <v>0</v>
      </c>
      <c r="AU163" s="293"/>
      <c r="AW163" s="293">
        <f>IF($R$17&gt;$G163,$G163*S163,$R$17*S163)</f>
        <v>0</v>
      </c>
      <c r="AZ163" s="293">
        <f>IF($U$17&gt;$G163,$G163*V163,$U$17*V163)</f>
        <v>0</v>
      </c>
      <c r="BC163" s="293">
        <f>IF($X$17&gt;$G163,$G163*Y163,$X$17*Y163)</f>
        <v>0</v>
      </c>
      <c r="BF163" s="293">
        <f>IF($AA$17&gt;$G163,$G163*AB163,$AA$17*AB163)</f>
        <v>0</v>
      </c>
      <c r="BI163" s="293">
        <f>IF($AD$17&gt;$G163,$G163*AE163,$AD$17*AE163)</f>
        <v>0</v>
      </c>
      <c r="BL163" s="293">
        <f>IF($AG$17&gt;$G163,$G163*AH163,$AG$17*AH163)</f>
        <v>0</v>
      </c>
      <c r="BO163" s="293">
        <f>IF($AJ$17&gt;$G163,$G163*AK163,$AJ$17*AK163)</f>
        <v>0</v>
      </c>
    </row>
    <row r="164" spans="1:67" ht="18" customHeight="1" outlineLevel="1" x14ac:dyDescent="0.2">
      <c r="A164" s="1"/>
      <c r="B164" s="595"/>
      <c r="C164" s="329"/>
      <c r="D164" s="485"/>
      <c r="E164" s="486"/>
      <c r="F164" s="211" t="s">
        <v>485</v>
      </c>
      <c r="G164" s="212"/>
      <c r="H164" s="432"/>
      <c r="I164" s="497"/>
      <c r="J164" s="49">
        <f>IF(AND($H$163="X",$I$17&gt;G163),K164,IF(AND($I$163="X",$I$17&gt;G163),K164,0))</f>
        <v>0</v>
      </c>
      <c r="K164" s="50">
        <f>'Tabella-Z2'!G140</f>
        <v>0.12</v>
      </c>
      <c r="L164" s="319"/>
      <c r="M164" s="49">
        <f>IF(AND($H$163="X",$L$17&gt;G163),N164,IF(AND($L$163="X",$L$17&gt;G163),N164,0))</f>
        <v>0</v>
      </c>
      <c r="N164" s="50">
        <f>'Tabella-Z2'!H140</f>
        <v>0.12</v>
      </c>
      <c r="O164" s="319"/>
      <c r="P164" s="49">
        <f>IF(AND($H$163="X",$O$17&gt;G163),Q164,IF(AND($O$163="X",$O$17&gt;G163),Q164,0))</f>
        <v>0</v>
      </c>
      <c r="Q164" s="50">
        <f>'Tabella-Z2'!J140</f>
        <v>0.09</v>
      </c>
      <c r="R164" s="319"/>
      <c r="S164" s="49">
        <f>IF(AND($H$163="X",$R$17&gt;G163),T164,IF(AND($R$163="X",$R$17&gt;G163),T164,0))</f>
        <v>0</v>
      </c>
      <c r="T164" s="50">
        <f>'Tabella-Z2'!J140</f>
        <v>0.09</v>
      </c>
      <c r="U164" s="319"/>
      <c r="V164" s="49">
        <f>IF(AND($H$163="X",$U$17&gt;G163),W164,IF(AND($U$163="X",$U$17&gt;G163),W164,0))</f>
        <v>0</v>
      </c>
      <c r="W164" s="50">
        <f>'Tabella-Z2'!J140</f>
        <v>0.09</v>
      </c>
      <c r="X164" s="319"/>
      <c r="Y164" s="49">
        <f>IF(AND($H$163="X",$X$17&gt;G163),Z164,IF(AND($X$163="X",$X$17&gt;G163),Z164,0))</f>
        <v>0</v>
      </c>
      <c r="Z164" s="50">
        <f>'Tabella-Z2'!L140</f>
        <v>0.09</v>
      </c>
      <c r="AA164" s="319"/>
      <c r="AB164" s="49">
        <f>IF(AND($H$163="X",$AA$17&gt;G163),AC164,IF(AND($AA$163="X",$AA$17&gt;G163),AC164,0))</f>
        <v>0</v>
      </c>
      <c r="AC164" s="50">
        <f>'Tabella-Z2'!M140</f>
        <v>0.09</v>
      </c>
      <c r="AD164" s="319"/>
      <c r="AE164" s="49">
        <f>IF(AND($H$163="X",$AD$17&gt;D163),AF164,IF(AND($AD$163="X",$AD$17&gt;D163),AF164,0))</f>
        <v>0</v>
      </c>
      <c r="AF164" s="50">
        <f>'Tabella-Z2'!N140</f>
        <v>0.09</v>
      </c>
      <c r="AG164" s="319"/>
      <c r="AH164" s="49">
        <f>IF(AND($H$163="X",$AG$17&gt;G163),AI164,IF(AND($AG$163="X",$AG$17&gt;G163),AI164,0))</f>
        <v>0</v>
      </c>
      <c r="AI164" s="50">
        <f>'Tabella-Z2'!O140</f>
        <v>0.09</v>
      </c>
      <c r="AJ164" s="482" t="s">
        <v>3</v>
      </c>
      <c r="AK164" s="477"/>
      <c r="AL164" s="483"/>
      <c r="AM164" s="4"/>
      <c r="AN164" s="293">
        <f>IF($I$17&gt;$G163,($I$17-$G163)*J164,0)</f>
        <v>0</v>
      </c>
      <c r="AQ164" s="293">
        <f>IF($L$17&gt;$G163,($L$17-$G163)*M164,0)</f>
        <v>0</v>
      </c>
      <c r="AT164" s="293">
        <f>IF($O$17&gt;$G163,($O$17-$G163)*P164,0)</f>
        <v>0</v>
      </c>
      <c r="AU164" s="293"/>
      <c r="AW164" s="293">
        <f>IF($R$17&gt;$G163,($R$17-$G163)*S164,0)</f>
        <v>0</v>
      </c>
      <c r="AZ164" s="293">
        <f>IF($U$17&gt;$G163,($U$17-$G163)*V164,0)</f>
        <v>0</v>
      </c>
      <c r="BC164" s="293">
        <f>IF($X$17&gt;$G163,($X$17-$G163)*Y164,0)</f>
        <v>0</v>
      </c>
      <c r="BF164" s="293">
        <f>IF($AA$17&gt;$G163,($AA$17-$G163)*AB164,0)</f>
        <v>0</v>
      </c>
      <c r="BI164" s="293">
        <f>IF($AD$17&gt;$G163,($AD$17-$G163)*AE164,0)</f>
        <v>0</v>
      </c>
      <c r="BL164" s="293">
        <f>IF($AG$17&gt;$G163,($AG$17-$G163)*AH164,0)</f>
        <v>0</v>
      </c>
      <c r="BO164" s="293">
        <f>IF($AJ$17&gt;$G163,($AJ$17-$G163)*AK164,0)</f>
        <v>0</v>
      </c>
    </row>
    <row r="165" spans="1:67" ht="18" customHeight="1" outlineLevel="1" x14ac:dyDescent="0.2">
      <c r="A165" s="1"/>
      <c r="B165" s="595"/>
      <c r="C165" s="329"/>
      <c r="D165" s="456" t="s">
        <v>637</v>
      </c>
      <c r="E165" s="456" t="s">
        <v>638</v>
      </c>
      <c r="F165" s="211" t="s">
        <v>483</v>
      </c>
      <c r="G165" s="214">
        <v>500000</v>
      </c>
      <c r="H165" s="430"/>
      <c r="I165" s="495"/>
      <c r="J165" s="56">
        <f t="shared" si="171"/>
        <v>0</v>
      </c>
      <c r="K165" s="57">
        <f>'Tabella-Z2'!G141</f>
        <v>4.4999999999999998E-2</v>
      </c>
      <c r="L165" s="317"/>
      <c r="M165" s="56">
        <f t="shared" si="172"/>
        <v>0</v>
      </c>
      <c r="N165" s="57">
        <f>'Tabella-Z2'!H141</f>
        <v>4.4999999999999998E-2</v>
      </c>
      <c r="O165" s="317"/>
      <c r="P165" s="56">
        <f t="shared" si="173"/>
        <v>0</v>
      </c>
      <c r="Q165" s="57">
        <f>'Tabella-Z2'!J141</f>
        <v>3.5000000000000003E-2</v>
      </c>
      <c r="R165" s="317"/>
      <c r="S165" s="56">
        <f t="shared" si="174"/>
        <v>0</v>
      </c>
      <c r="T165" s="57">
        <f>'Tabella-Z2'!J141</f>
        <v>3.5000000000000003E-2</v>
      </c>
      <c r="U165" s="317"/>
      <c r="V165" s="56">
        <f t="shared" ref="V165" si="180">IF($H165="X",W165,IF(U165="X",W165,0))</f>
        <v>0</v>
      </c>
      <c r="W165" s="57">
        <f>'Tabella-Z2'!J141</f>
        <v>3.5000000000000003E-2</v>
      </c>
      <c r="X165" s="317"/>
      <c r="Y165" s="56">
        <f t="shared" si="175"/>
        <v>0</v>
      </c>
      <c r="Z165" s="57">
        <f>'Tabella-Z2'!L141</f>
        <v>3.5000000000000003E-2</v>
      </c>
      <c r="AA165" s="317"/>
      <c r="AB165" s="56">
        <f t="shared" si="176"/>
        <v>0</v>
      </c>
      <c r="AC165" s="57">
        <f>'Tabella-Z2'!M141</f>
        <v>3.5000000000000003E-2</v>
      </c>
      <c r="AD165" s="317"/>
      <c r="AE165" s="56">
        <f t="shared" si="177"/>
        <v>0</v>
      </c>
      <c r="AF165" s="57">
        <f>'Tabella-Z2'!N141</f>
        <v>3.5000000000000003E-2</v>
      </c>
      <c r="AG165" s="317"/>
      <c r="AH165" s="56">
        <f t="shared" si="178"/>
        <v>0</v>
      </c>
      <c r="AI165" s="57">
        <f>'Tabella-Z2'!O141</f>
        <v>3.5000000000000003E-2</v>
      </c>
      <c r="AJ165" s="469" t="s">
        <v>3</v>
      </c>
      <c r="AK165" s="470"/>
      <c r="AL165" s="471"/>
      <c r="AM165" s="4"/>
      <c r="AN165" s="293">
        <f>IF($I$17&gt;$G165,$G165*J165,$I$17*J165)</f>
        <v>0</v>
      </c>
      <c r="AQ165" s="293">
        <f>IF($L$17&gt;$G165,$G165*M165,$L$17*M165)</f>
        <v>0</v>
      </c>
      <c r="AT165" s="293">
        <f>IF($O$17&gt;$G165,$G165*P165,$O$17*P165)</f>
        <v>0</v>
      </c>
      <c r="AU165" s="293"/>
      <c r="AW165" s="293">
        <f>IF($R$17&gt;$G165,$G165*S165,$R$17*S165)</f>
        <v>0</v>
      </c>
      <c r="AZ165" s="293">
        <f>IF($U$17&gt;$G165,$G165*V165,$U$17*V165)</f>
        <v>0</v>
      </c>
      <c r="BC165" s="293">
        <f>IF($X$17&gt;$G165,$G165*Y165,$X$17*Y165)</f>
        <v>0</v>
      </c>
      <c r="BF165" s="293">
        <f>IF($AA$17&gt;$G165,$G165*AB165,$AA$17*AB165)</f>
        <v>0</v>
      </c>
      <c r="BI165" s="293">
        <f>IF($AD$17&gt;$G165,$G165*AE165,$AD$17*AE165)</f>
        <v>0</v>
      </c>
      <c r="BL165" s="293">
        <f>IF($AG$17&gt;$G165,$G165*AH165,$AG$17*AH165)</f>
        <v>0</v>
      </c>
      <c r="BO165" s="293">
        <f>IF($AJ$17&gt;$G165,$G165*AK165,$AJ$17*AK165)</f>
        <v>0</v>
      </c>
    </row>
    <row r="166" spans="1:67" ht="18" customHeight="1" outlineLevel="1" x14ac:dyDescent="0.2">
      <c r="A166" s="1"/>
      <c r="B166" s="595"/>
      <c r="C166" s="329"/>
      <c r="D166" s="485"/>
      <c r="E166" s="486"/>
      <c r="F166" s="211" t="s">
        <v>485</v>
      </c>
      <c r="G166" s="212"/>
      <c r="H166" s="432"/>
      <c r="I166" s="497"/>
      <c r="J166" s="49">
        <f>IF(AND($H$165="X",$I$17&gt;G165),K166,IF(AND($I$165="X",$I$17&gt;G165),K166,0))</f>
        <v>0</v>
      </c>
      <c r="K166" s="50">
        <f>'Tabella-Z2'!G142</f>
        <v>0.09</v>
      </c>
      <c r="L166" s="319"/>
      <c r="M166" s="49">
        <f>IF(AND($H$165="X",$L$17&gt;G165),N166,IF(AND($L$165="X",$L$17&gt;G165),N166,0))</f>
        <v>0</v>
      </c>
      <c r="N166" s="50">
        <f>'Tabella-Z2'!H142</f>
        <v>0.09</v>
      </c>
      <c r="O166" s="319"/>
      <c r="P166" s="49">
        <f>IF(AND($H$165="X",$O$17&gt;G165),Q166,IF(AND($O$165="X",$O$17&gt;G165),Q166,0))</f>
        <v>0</v>
      </c>
      <c r="Q166" s="50">
        <f>'Tabella-Z2'!J142</f>
        <v>7.0000000000000007E-2</v>
      </c>
      <c r="R166" s="319"/>
      <c r="S166" s="49">
        <f>IF(AND($H$165="X",$R$17&gt;G165),T166,IF(AND($R$165="X",$R$17&gt;G165),T166,0))</f>
        <v>0</v>
      </c>
      <c r="T166" s="50">
        <f>'Tabella-Z2'!J142</f>
        <v>7.0000000000000007E-2</v>
      </c>
      <c r="U166" s="319"/>
      <c r="V166" s="49">
        <f>IF(AND($H$165="X",$U$17&gt;G165),W166,IF(AND($U$165="X",$U$17&gt;G165),W166,0))</f>
        <v>0</v>
      </c>
      <c r="W166" s="50">
        <f>'Tabella-Z2'!J142</f>
        <v>7.0000000000000007E-2</v>
      </c>
      <c r="X166" s="319"/>
      <c r="Y166" s="49">
        <f>IF(AND($H$165="X",$X$17&gt;G165),Z166,IF(AND($X$165="X",$X$17&gt;G165),Z166,0))</f>
        <v>0</v>
      </c>
      <c r="Z166" s="50">
        <f>'Tabella-Z2'!L142</f>
        <v>7.0000000000000007E-2</v>
      </c>
      <c r="AA166" s="319"/>
      <c r="AB166" s="49">
        <f>IF(AND($H$165="X",$AA$17&gt;G165),AC166,IF(AND($AA$165="X",$AA$17&gt;G165),AC166,0))</f>
        <v>0</v>
      </c>
      <c r="AC166" s="50">
        <f>'Tabella-Z2'!M142</f>
        <v>7.0000000000000007E-2</v>
      </c>
      <c r="AD166" s="319"/>
      <c r="AE166" s="49">
        <f>IF(AND($H$165="X",$AD$17&gt;D165),AF166,IF(AND($AD$165="X",$AD$17&gt;D165),AF166,0))</f>
        <v>0</v>
      </c>
      <c r="AF166" s="50">
        <f>'Tabella-Z2'!N142</f>
        <v>7.0000000000000007E-2</v>
      </c>
      <c r="AG166" s="319"/>
      <c r="AH166" s="49">
        <f>IF(AND($H$165="X",$AG$17&gt;G165),AI166,IF(AND($AG$165="X",$AG$17&gt;G165),AI166,0))</f>
        <v>0</v>
      </c>
      <c r="AI166" s="50">
        <f>'Tabella-Z2'!O142</f>
        <v>7.0000000000000007E-2</v>
      </c>
      <c r="AJ166" s="482" t="s">
        <v>3</v>
      </c>
      <c r="AK166" s="477"/>
      <c r="AL166" s="483"/>
      <c r="AM166" s="4"/>
      <c r="AN166" s="293">
        <f>IF($I$17&gt;$G165,($I$17-$G165)*J166,0)</f>
        <v>0</v>
      </c>
      <c r="AQ166" s="293">
        <f>IF($L$17&gt;$G165,($L$17-$G165)*M166,0)</f>
        <v>0</v>
      </c>
      <c r="AT166" s="293">
        <f>IF($O$17&gt;$G165,($O$17-$G165)*P166,0)</f>
        <v>0</v>
      </c>
      <c r="AU166" s="293"/>
      <c r="AW166" s="293">
        <f>IF($R$17&gt;$G165,($R$17-$G165)*S166,0)</f>
        <v>0</v>
      </c>
      <c r="AZ166" s="293">
        <f>IF($U$17&gt;$G165,($U$17-$G165)*V166,0)</f>
        <v>0</v>
      </c>
      <c r="BC166" s="293">
        <f>IF($X$17&gt;$G165,($X$17-$G165)*Y166,0)</f>
        <v>0</v>
      </c>
      <c r="BF166" s="293">
        <f>IF($AA$17&gt;$G165,($AA$17-$G165)*AB166,0)</f>
        <v>0</v>
      </c>
      <c r="BI166" s="293">
        <f>IF($AD$17&gt;$G165,($AD$17-$G165)*AE166,0)</f>
        <v>0</v>
      </c>
      <c r="BL166" s="293">
        <f>IF($AG$17&gt;$G165,($AG$17-$G165)*AH166,0)</f>
        <v>0</v>
      </c>
      <c r="BO166" s="293">
        <f>IF($AJ$17&gt;$G165,($AJ$17-$G165)*AK166,0)</f>
        <v>0</v>
      </c>
    </row>
    <row r="167" spans="1:67" ht="18" customHeight="1" outlineLevel="1" x14ac:dyDescent="0.2">
      <c r="A167" s="1"/>
      <c r="B167" s="595"/>
      <c r="C167" s="329"/>
      <c r="D167" s="211" t="s">
        <v>639</v>
      </c>
      <c r="E167" s="334" t="s">
        <v>640</v>
      </c>
      <c r="F167" s="335"/>
      <c r="G167" s="336"/>
      <c r="H167" s="43"/>
      <c r="I167" s="292"/>
      <c r="J167" s="290">
        <f t="shared" si="171"/>
        <v>0</v>
      </c>
      <c r="K167" s="291">
        <f>'Tabella-Z2'!G143</f>
        <v>0.04</v>
      </c>
      <c r="L167" s="289"/>
      <c r="M167" s="290">
        <f t="shared" si="172"/>
        <v>0</v>
      </c>
      <c r="N167" s="291">
        <f>'Tabella-Z2'!H143</f>
        <v>0.04</v>
      </c>
      <c r="O167" s="289"/>
      <c r="P167" s="290">
        <f t="shared" si="173"/>
        <v>0</v>
      </c>
      <c r="Q167" s="291">
        <f>'Tabella-Z2'!J143</f>
        <v>0.04</v>
      </c>
      <c r="R167" s="289"/>
      <c r="S167" s="290">
        <f t="shared" si="174"/>
        <v>0</v>
      </c>
      <c r="T167" s="291">
        <f>'Tabella-Z2'!J143</f>
        <v>0.04</v>
      </c>
      <c r="U167" s="289"/>
      <c r="V167" s="290">
        <f t="shared" ref="V167:V169" si="181">IF($H167="X",W167,IF(U167="X",W167,0))</f>
        <v>0</v>
      </c>
      <c r="W167" s="291">
        <f>'Tabella-Z2'!J143</f>
        <v>0.04</v>
      </c>
      <c r="X167" s="289"/>
      <c r="Y167" s="290">
        <f t="shared" si="175"/>
        <v>0</v>
      </c>
      <c r="Z167" s="291">
        <f>'Tabella-Z2'!L143</f>
        <v>0.04</v>
      </c>
      <c r="AA167" s="289"/>
      <c r="AB167" s="290">
        <f t="shared" si="176"/>
        <v>0</v>
      </c>
      <c r="AC167" s="291">
        <f>'Tabella-Z2'!M143</f>
        <v>0.04</v>
      </c>
      <c r="AD167" s="289"/>
      <c r="AE167" s="290">
        <f t="shared" si="177"/>
        <v>0</v>
      </c>
      <c r="AF167" s="291">
        <f>'Tabella-Z2'!N143</f>
        <v>0.04</v>
      </c>
      <c r="AG167" s="289"/>
      <c r="AH167" s="290">
        <f t="shared" si="178"/>
        <v>0</v>
      </c>
      <c r="AI167" s="291">
        <f>'Tabella-Z2'!O143</f>
        <v>0.04</v>
      </c>
      <c r="AJ167" s="472" t="s">
        <v>3</v>
      </c>
      <c r="AK167" s="473"/>
      <c r="AL167" s="474"/>
      <c r="AM167" s="4"/>
    </row>
    <row r="168" spans="1:67" ht="18" customHeight="1" outlineLevel="1" x14ac:dyDescent="0.2">
      <c r="A168" s="1"/>
      <c r="B168" s="595"/>
      <c r="C168" s="329"/>
      <c r="D168" s="211" t="s">
        <v>641</v>
      </c>
      <c r="E168" s="334" t="s">
        <v>642</v>
      </c>
      <c r="F168" s="335"/>
      <c r="G168" s="336"/>
      <c r="H168" s="45"/>
      <c r="I168" s="53"/>
      <c r="J168" s="47">
        <f t="shared" si="171"/>
        <v>0</v>
      </c>
      <c r="K168" s="58">
        <f>'Tabella-Z2'!G144</f>
        <v>0.25</v>
      </c>
      <c r="L168" s="46"/>
      <c r="M168" s="47">
        <f t="shared" si="172"/>
        <v>0</v>
      </c>
      <c r="N168" s="58">
        <f>'Tabella-Z2'!H144</f>
        <v>0.25</v>
      </c>
      <c r="O168" s="46"/>
      <c r="P168" s="47">
        <f t="shared" si="173"/>
        <v>0</v>
      </c>
      <c r="Q168" s="58">
        <f>'Tabella-Z2'!J144</f>
        <v>0.25</v>
      </c>
      <c r="R168" s="46"/>
      <c r="S168" s="47">
        <f t="shared" si="174"/>
        <v>0</v>
      </c>
      <c r="T168" s="58">
        <f>'Tabella-Z2'!J144</f>
        <v>0.25</v>
      </c>
      <c r="U168" s="46"/>
      <c r="V168" s="47">
        <f t="shared" si="181"/>
        <v>0</v>
      </c>
      <c r="W168" s="58">
        <f>'Tabella-Z2'!J144</f>
        <v>0.25</v>
      </c>
      <c r="X168" s="46"/>
      <c r="Y168" s="47">
        <f t="shared" si="175"/>
        <v>0</v>
      </c>
      <c r="Z168" s="58">
        <f>'Tabella-Z2'!L144</f>
        <v>0.25</v>
      </c>
      <c r="AA168" s="46"/>
      <c r="AB168" s="47">
        <f t="shared" si="176"/>
        <v>0</v>
      </c>
      <c r="AC168" s="58">
        <f>'Tabella-Z2'!M144</f>
        <v>0.25</v>
      </c>
      <c r="AD168" s="46"/>
      <c r="AE168" s="47">
        <f t="shared" si="177"/>
        <v>0</v>
      </c>
      <c r="AF168" s="58">
        <f>'Tabella-Z2'!N144</f>
        <v>0.25</v>
      </c>
      <c r="AG168" s="46"/>
      <c r="AH168" s="47">
        <f t="shared" si="178"/>
        <v>0</v>
      </c>
      <c r="AI168" s="58">
        <f>'Tabella-Z2'!O144</f>
        <v>0.25</v>
      </c>
      <c r="AJ168" s="464" t="s">
        <v>3</v>
      </c>
      <c r="AK168" s="313"/>
      <c r="AL168" s="465"/>
      <c r="AM168" s="4"/>
    </row>
    <row r="169" spans="1:67" ht="18" customHeight="1" outlineLevel="1" thickBot="1" x14ac:dyDescent="0.25">
      <c r="A169" s="1"/>
      <c r="B169" s="596"/>
      <c r="C169" s="330"/>
      <c r="D169" s="211" t="s">
        <v>643</v>
      </c>
      <c r="E169" s="334" t="s">
        <v>644</v>
      </c>
      <c r="F169" s="335"/>
      <c r="G169" s="336"/>
      <c r="H169" s="45"/>
      <c r="I169" s="53"/>
      <c r="J169" s="47">
        <f t="shared" ref="J169" si="182">IF($H169="X",K169,IF(I169="X",K169,0))</f>
        <v>0</v>
      </c>
      <c r="K169" s="58">
        <f>'Tabella-Z2'!G145</f>
        <v>0.04</v>
      </c>
      <c r="L169" s="46"/>
      <c r="M169" s="47">
        <f t="shared" ref="M169" si="183">IF($H169="X",N169,IF(L169="X",N169,0))</f>
        <v>0</v>
      </c>
      <c r="N169" s="58">
        <f>'Tabella-Z2'!H145</f>
        <v>0.04</v>
      </c>
      <c r="O169" s="46"/>
      <c r="P169" s="47">
        <f t="shared" ref="P169" si="184">IF($H169="X",Q169,IF(O169="X",Q169,0))</f>
        <v>0</v>
      </c>
      <c r="Q169" s="58">
        <f>'Tabella-Z2'!J145</f>
        <v>0.04</v>
      </c>
      <c r="R169" s="46"/>
      <c r="S169" s="47">
        <f t="shared" ref="S169" si="185">IF($H169="X",T169,IF(R169="X",T169,0))</f>
        <v>0</v>
      </c>
      <c r="T169" s="58">
        <f>'Tabella-Z2'!J145</f>
        <v>0.04</v>
      </c>
      <c r="U169" s="46"/>
      <c r="V169" s="47">
        <f t="shared" si="181"/>
        <v>0</v>
      </c>
      <c r="W169" s="58">
        <f>'Tabella-Z2'!J145</f>
        <v>0.04</v>
      </c>
      <c r="X169" s="46"/>
      <c r="Y169" s="47">
        <f t="shared" ref="Y169" si="186">IF($H169="X",Z169,IF(X169="X",Z169,0))</f>
        <v>0</v>
      </c>
      <c r="Z169" s="58">
        <f>'Tabella-Z2'!L145</f>
        <v>0.04</v>
      </c>
      <c r="AA169" s="46"/>
      <c r="AB169" s="47">
        <f t="shared" ref="AB169" si="187">IF($H169="X",AC169,IF(AA169="X",AC169,0))</f>
        <v>0</v>
      </c>
      <c r="AC169" s="58">
        <f>'Tabella-Z2'!M145</f>
        <v>0.04</v>
      </c>
      <c r="AD169" s="46"/>
      <c r="AE169" s="47">
        <f t="shared" ref="AE169" si="188">IF($H169="X",AF169,IF(AD169="X",AF169,0))</f>
        <v>0</v>
      </c>
      <c r="AF169" s="58">
        <f>'Tabella-Z2'!N145</f>
        <v>0.04</v>
      </c>
      <c r="AG169" s="46"/>
      <c r="AH169" s="47">
        <f t="shared" ref="AH169" si="189">IF($H169="X",AI169,IF(AG169="X",AI169,0))</f>
        <v>0</v>
      </c>
      <c r="AI169" s="58">
        <f>'Tabella-Z2'!O145</f>
        <v>0.04</v>
      </c>
      <c r="AJ169" s="464" t="s">
        <v>3</v>
      </c>
      <c r="AK169" s="313"/>
      <c r="AL169" s="465"/>
      <c r="AM169" s="4"/>
    </row>
    <row r="170" spans="1:67" ht="18" customHeight="1" outlineLevel="1" x14ac:dyDescent="0.2">
      <c r="A170" s="1"/>
      <c r="B170" s="549" t="s">
        <v>669</v>
      </c>
      <c r="C170" s="550"/>
      <c r="D170" s="550"/>
      <c r="E170" s="551"/>
      <c r="F170" s="442" t="s">
        <v>6</v>
      </c>
      <c r="G170" s="442"/>
      <c r="H170" s="265"/>
      <c r="I170" s="64"/>
      <c r="J170" s="65">
        <f>SUM(J149:J152,J161:J162,J167:J169)</f>
        <v>0</v>
      </c>
      <c r="K170" s="66">
        <f>J170</f>
        <v>0</v>
      </c>
      <c r="L170" s="64"/>
      <c r="M170" s="65">
        <f>SUM(M149:M152,M161:M162,M167:M169)</f>
        <v>0</v>
      </c>
      <c r="N170" s="66">
        <f>M170</f>
        <v>0</v>
      </c>
      <c r="O170" s="64"/>
      <c r="P170" s="65">
        <f>SUM(P149:P152,P161:P162,P167:P169)</f>
        <v>0</v>
      </c>
      <c r="Q170" s="66">
        <f>P170</f>
        <v>0</v>
      </c>
      <c r="R170" s="64"/>
      <c r="S170" s="65">
        <f>SUM(S149:S152,S161:S162,S167:S169)</f>
        <v>0</v>
      </c>
      <c r="T170" s="66">
        <f>S170</f>
        <v>0</v>
      </c>
      <c r="U170" s="64"/>
      <c r="V170" s="65">
        <f>SUM(V149:V152,V161:V162,V167:V169)</f>
        <v>0</v>
      </c>
      <c r="W170" s="66">
        <f>V170</f>
        <v>0</v>
      </c>
      <c r="X170" s="64"/>
      <c r="Y170" s="65">
        <f>SUM(Y149:Y152,Y161:Y162,Y167:Y169)</f>
        <v>0</v>
      </c>
      <c r="Z170" s="66">
        <f>Y170</f>
        <v>0</v>
      </c>
      <c r="AA170" s="64"/>
      <c r="AB170" s="65">
        <f>SUM(AB149:AB152,AB161:AB162,AB167:AB169)</f>
        <v>0</v>
      </c>
      <c r="AC170" s="66">
        <f>AB170</f>
        <v>0</v>
      </c>
      <c r="AD170" s="64"/>
      <c r="AE170" s="65">
        <f>SUM(AE149:AE152,AE161:AE162,AE167:AE169)</f>
        <v>0</v>
      </c>
      <c r="AF170" s="66">
        <f>AE170</f>
        <v>0</v>
      </c>
      <c r="AG170" s="64"/>
      <c r="AH170" s="65">
        <f>SUM(AH149:AH152,AH161:AH162,AH167:AH169)</f>
        <v>0</v>
      </c>
      <c r="AI170" s="66">
        <f>AH170</f>
        <v>0</v>
      </c>
      <c r="AJ170" s="64"/>
      <c r="AK170" s="65">
        <f>SUM(AK149:AK153,AK161:AK162,AK167:AK169)</f>
        <v>0</v>
      </c>
      <c r="AL170" s="67">
        <f>AK170</f>
        <v>0</v>
      </c>
      <c r="AM170" s="4"/>
    </row>
    <row r="171" spans="1:67" ht="33.75" customHeight="1" outlineLevel="1" x14ac:dyDescent="0.2">
      <c r="A171" s="1"/>
      <c r="B171" s="453" t="s">
        <v>14</v>
      </c>
      <c r="C171" s="454"/>
      <c r="D171" s="454"/>
      <c r="E171" s="455"/>
      <c r="F171" s="441" t="s">
        <v>7</v>
      </c>
      <c r="G171" s="441"/>
      <c r="H171" s="68"/>
      <c r="I171" s="302">
        <f>K170*I17*I18*I20+$E$159*I18*I20*SUM(AN154:AN159)+I18*I20*SUM(AN163:AN166)+I17*I18*I20*J153*$G$153+I17*I18*I20*J160*$G$160</f>
        <v>0</v>
      </c>
      <c r="J171" s="303"/>
      <c r="K171" s="304"/>
      <c r="L171" s="302">
        <f>N170*L17*L18*L20+$E$159*L18*L20*SUM(AQ154:AQ159)+L18*L20*SUM(AQ163:AQ166)+L17*L18*L20*M153*$G$153+L17*L18*L20*M160*$G$160</f>
        <v>0</v>
      </c>
      <c r="M171" s="303"/>
      <c r="N171" s="304"/>
      <c r="O171" s="302">
        <f>Q170*O17*O18*O20+$E$159*O18*O20*SUM(AT154:AT159)+O18*O20*SUM(AT163:AT166)+O17*O18*O20*P153*$G$153+O17*O18*O20*P160*$G$160</f>
        <v>0</v>
      </c>
      <c r="P171" s="303"/>
      <c r="Q171" s="304"/>
      <c r="R171" s="302">
        <f>T170*R17*R18*R20+$E$159*R18*R20*SUM(AW154:AW159)+R18*R20*SUM(AW163:AW166)+R17*R18*R20*S153*$G$153+R17*R18*R20*S160*$G$160</f>
        <v>0</v>
      </c>
      <c r="S171" s="303"/>
      <c r="T171" s="304"/>
      <c r="U171" s="302">
        <f>W170*U17*U18*U20+$E$159*U18*U20*SUM(AZ154:AZ159)+U18*U20*SUM(AZ163:AZ166)+U17*U18*U20*V153*$G$153+U17*U18*U20*V160*$G$160</f>
        <v>0</v>
      </c>
      <c r="V171" s="303"/>
      <c r="W171" s="304"/>
      <c r="X171" s="302">
        <f>Z170*X17*X18*X20+$E$159*X18*X20*SUM(BC154:BC159)+X18*X20*SUM(BC163:BC166)+X17*X18*X20*Y153*$G$153+X17*X18*X20*Y160*$G$160</f>
        <v>0</v>
      </c>
      <c r="Y171" s="303"/>
      <c r="Z171" s="304"/>
      <c r="AA171" s="302">
        <f>AC170*AA17*AA18*AA20+$E$159*AA18*AA20*SUM(BF154:BF159)+AA18*AA20*SUM(BF163:BF166)+AA17*AA18*AA20*AB153*$G$153+AA17*AA18*AA20*AB160*$G$160</f>
        <v>0</v>
      </c>
      <c r="AB171" s="303"/>
      <c r="AC171" s="304"/>
      <c r="AD171" s="302">
        <f>AF170*AD17*AD18*AD20+$E$159*AD18*AD20*SUM(BI154:BI159)+AD18*AD20*SUM(BI163:BI166)+AD17*AD18*AD20*AE153*$G$153+AD17*AD18*AD20*AE160*$G$160</f>
        <v>0</v>
      </c>
      <c r="AE171" s="303"/>
      <c r="AF171" s="304"/>
      <c r="AG171" s="302">
        <f>AI170*AG17*AG18*AG20+$E$159*AG18*AG20*SUM(BL154:BL159)+AG18*AG20*SUM(BL163:BL166)+AG17*AG18*AG20*AH153*$G$153+AG17*AG18*AG20*AH160*$G$160</f>
        <v>0</v>
      </c>
      <c r="AH171" s="303"/>
      <c r="AI171" s="304"/>
      <c r="AJ171" s="302">
        <f>AL170*AJ17*AJ18*AJ20+$E$159*AJ18*AJ20*SUM(BO154:BO159)+AJ18*AJ20*SUM(BO163:BO166)+AJ17*AJ18*AJ20*AK160*$G$160</f>
        <v>0</v>
      </c>
      <c r="AK171" s="303"/>
      <c r="AL171" s="304"/>
      <c r="AM171" s="7"/>
    </row>
    <row r="172" spans="1:67" ht="24.75" customHeight="1" outlineLevel="1" thickBot="1" x14ac:dyDescent="0.25">
      <c r="A172" s="1"/>
      <c r="B172" s="413" t="s">
        <v>679</v>
      </c>
      <c r="C172" s="414"/>
      <c r="D172" s="414"/>
      <c r="E172" s="414"/>
      <c r="F172" s="414"/>
      <c r="G172" s="415"/>
      <c r="H172" s="69"/>
      <c r="I172" s="320">
        <f>SUM(I171:AL171)</f>
        <v>0</v>
      </c>
      <c r="J172" s="321"/>
      <c r="K172" s="321"/>
      <c r="L172" s="321"/>
      <c r="M172" s="321"/>
      <c r="N172" s="321"/>
      <c r="O172" s="321"/>
      <c r="P172" s="321"/>
      <c r="Q172" s="321"/>
      <c r="R172" s="321"/>
      <c r="S172" s="321"/>
      <c r="T172" s="321"/>
      <c r="U172" s="321"/>
      <c r="V172" s="321"/>
      <c r="W172" s="321"/>
      <c r="X172" s="321"/>
      <c r="Y172" s="321"/>
      <c r="Z172" s="321"/>
      <c r="AA172" s="321"/>
      <c r="AB172" s="321"/>
      <c r="AC172" s="321"/>
      <c r="AD172" s="321"/>
      <c r="AE172" s="321"/>
      <c r="AF172" s="321"/>
      <c r="AG172" s="321"/>
      <c r="AH172" s="321"/>
      <c r="AI172" s="321"/>
      <c r="AJ172" s="321"/>
      <c r="AK172" s="322"/>
      <c r="AL172" s="323"/>
      <c r="AM172" s="7"/>
    </row>
    <row r="173" spans="1:67" ht="9.9499999999999993" customHeight="1" thickBot="1" x14ac:dyDescent="0.25">
      <c r="A173" s="1"/>
      <c r="B173" s="70"/>
      <c r="C173" s="71"/>
      <c r="D173" s="71"/>
      <c r="E173" s="71"/>
      <c r="F173" s="72"/>
      <c r="G173" s="73"/>
      <c r="H173" s="73"/>
      <c r="I173" s="74"/>
      <c r="J173" s="74"/>
      <c r="K173" s="74"/>
      <c r="L173" s="74"/>
      <c r="M173" s="74"/>
      <c r="N173" s="74"/>
      <c r="O173" s="74"/>
      <c r="P173" s="74"/>
      <c r="Q173" s="74"/>
      <c r="R173" s="74"/>
      <c r="S173" s="74"/>
      <c r="T173" s="74"/>
      <c r="U173" s="74"/>
      <c r="V173" s="74"/>
      <c r="W173" s="74"/>
      <c r="X173" s="74"/>
      <c r="Y173" s="74"/>
      <c r="Z173" s="74"/>
      <c r="AA173" s="74"/>
      <c r="AB173" s="74"/>
      <c r="AC173" s="74"/>
      <c r="AD173" s="74"/>
      <c r="AE173" s="74"/>
      <c r="AF173" s="74"/>
      <c r="AG173" s="74"/>
      <c r="AH173" s="74"/>
      <c r="AI173" s="74"/>
      <c r="AJ173" s="74"/>
      <c r="AK173" s="74"/>
      <c r="AL173" s="74"/>
      <c r="AM173" s="7"/>
    </row>
    <row r="174" spans="1:67" ht="18" customHeight="1" outlineLevel="1" thickBot="1" x14ac:dyDescent="0.25">
      <c r="A174" s="1"/>
      <c r="B174" s="324" t="str">
        <f>C175</f>
        <v xml:space="preserve"> d.I) VERIFICHE E COLLAUDI  </v>
      </c>
      <c r="C174" s="325"/>
      <c r="D174" s="325"/>
      <c r="E174" s="325"/>
      <c r="F174" s="325"/>
      <c r="G174" s="325"/>
      <c r="H174" s="325"/>
      <c r="I174" s="325"/>
      <c r="J174" s="325"/>
      <c r="K174" s="325"/>
      <c r="L174" s="325"/>
      <c r="M174" s="325"/>
      <c r="N174" s="325"/>
      <c r="O174" s="325"/>
      <c r="P174" s="325"/>
      <c r="Q174" s="325"/>
      <c r="R174" s="325"/>
      <c r="S174" s="325"/>
      <c r="T174" s="325"/>
      <c r="U174" s="325"/>
      <c r="V174" s="325"/>
      <c r="W174" s="325"/>
      <c r="X174" s="325"/>
      <c r="Y174" s="325"/>
      <c r="Z174" s="325"/>
      <c r="AA174" s="325"/>
      <c r="AB174" s="325"/>
      <c r="AC174" s="325"/>
      <c r="AD174" s="325"/>
      <c r="AE174" s="325"/>
      <c r="AF174" s="325"/>
      <c r="AG174" s="325"/>
      <c r="AH174" s="325"/>
      <c r="AI174" s="325"/>
      <c r="AJ174" s="325"/>
      <c r="AK174" s="326"/>
      <c r="AL174" s="327"/>
      <c r="AM174" s="7"/>
    </row>
    <row r="175" spans="1:67" ht="30" customHeight="1" outlineLevel="1" x14ac:dyDescent="0.2">
      <c r="A175" s="1"/>
      <c r="B175" s="478" t="s">
        <v>11</v>
      </c>
      <c r="C175" s="480" t="s">
        <v>647</v>
      </c>
      <c r="D175" s="260" t="s">
        <v>648</v>
      </c>
      <c r="E175" s="331" t="s">
        <v>649</v>
      </c>
      <c r="F175" s="416"/>
      <c r="G175" s="417"/>
      <c r="H175" s="75"/>
      <c r="I175" s="76"/>
      <c r="J175" s="77">
        <f t="shared" ref="J175:J176" si="190">IF($H175="X",K175,IF(I175="X",K175,0))</f>
        <v>0</v>
      </c>
      <c r="K175" s="78">
        <f>'Tabella-Z2'!G151</f>
        <v>0.08</v>
      </c>
      <c r="L175" s="44"/>
      <c r="M175" s="77">
        <f t="shared" ref="M175:M176" si="191">IF($H175="X",N175,IF(L175="X",N175,0))</f>
        <v>0</v>
      </c>
      <c r="N175" s="78">
        <f>'Tabella-Z2'!H151</f>
        <v>0.08</v>
      </c>
      <c r="O175" s="44"/>
      <c r="P175" s="77">
        <f t="shared" ref="P175:P176" si="192">IF($H175="X",Q175,IF(O175="X",Q175,0))</f>
        <v>0</v>
      </c>
      <c r="Q175" s="78">
        <f>'Tabella-Z2'!J151</f>
        <v>0.08</v>
      </c>
      <c r="R175" s="44"/>
      <c r="S175" s="77">
        <f t="shared" ref="S175:S176" si="193">IF($H175="X",T175,IF(R175="X",T175,0))</f>
        <v>0</v>
      </c>
      <c r="T175" s="78">
        <f>'Tabella-Z2'!J151</f>
        <v>0.08</v>
      </c>
      <c r="U175" s="44"/>
      <c r="V175" s="77">
        <f t="shared" ref="V175:V176" si="194">IF($H175="X",W175,IF(U175="X",W175,0))</f>
        <v>0</v>
      </c>
      <c r="W175" s="78">
        <f>'Tabella-Z2'!J151</f>
        <v>0.08</v>
      </c>
      <c r="X175" s="44"/>
      <c r="Y175" s="77">
        <f t="shared" ref="Y175:Y176" si="195">IF($H175="X",Z175,IF(X175="X",Z175,0))</f>
        <v>0</v>
      </c>
      <c r="Z175" s="78">
        <f>'Tabella-Z2'!L151</f>
        <v>0.08</v>
      </c>
      <c r="AA175" s="44"/>
      <c r="AB175" s="77">
        <f t="shared" ref="AB175:AB176" si="196">IF($H175="X",AC175,IF(AA175="X",AC175,0))</f>
        <v>0</v>
      </c>
      <c r="AC175" s="78">
        <f>'Tabella-Z2'!M151</f>
        <v>0.08</v>
      </c>
      <c r="AD175" s="44"/>
      <c r="AE175" s="77">
        <f t="shared" ref="AE175:AE176" si="197">IF($H175="X",AF175,IF(AD175="X",AF175,0))</f>
        <v>0</v>
      </c>
      <c r="AF175" s="78">
        <f>'Tabella-Z2'!N151</f>
        <v>0.08</v>
      </c>
      <c r="AG175" s="44"/>
      <c r="AH175" s="77">
        <f t="shared" ref="AH175:AH176" si="198">IF($H175="X",AI175,IF(AG175="X",AI175,0))</f>
        <v>0</v>
      </c>
      <c r="AI175" s="78">
        <f>'Tabella-Z2'!O151</f>
        <v>0.08</v>
      </c>
      <c r="AJ175" s="450"/>
      <c r="AK175" s="451"/>
      <c r="AL175" s="452"/>
      <c r="AM175" s="4"/>
    </row>
    <row r="176" spans="1:67" ht="30" customHeight="1" outlineLevel="1" x14ac:dyDescent="0.2">
      <c r="A176" s="1"/>
      <c r="B176" s="603"/>
      <c r="C176" s="604"/>
      <c r="D176" s="211" t="s">
        <v>650</v>
      </c>
      <c r="E176" s="334" t="s">
        <v>651</v>
      </c>
      <c r="F176" s="335"/>
      <c r="G176" s="336"/>
      <c r="H176" s="45"/>
      <c r="I176" s="53"/>
      <c r="J176" s="47">
        <f t="shared" si="190"/>
        <v>0</v>
      </c>
      <c r="K176" s="58">
        <f>'Tabella-Z2'!G152</f>
        <v>0.02</v>
      </c>
      <c r="L176" s="46"/>
      <c r="M176" s="47">
        <f t="shared" si="191"/>
        <v>0</v>
      </c>
      <c r="N176" s="58">
        <f>'Tabella-Z2'!H152</f>
        <v>0.02</v>
      </c>
      <c r="O176" s="46"/>
      <c r="P176" s="47">
        <f t="shared" si="192"/>
        <v>0</v>
      </c>
      <c r="Q176" s="58">
        <f>'Tabella-Z2'!J152</f>
        <v>0.02</v>
      </c>
      <c r="R176" s="46"/>
      <c r="S176" s="47">
        <f t="shared" si="193"/>
        <v>0</v>
      </c>
      <c r="T176" s="58">
        <f>'Tabella-Z2'!J152</f>
        <v>0.02</v>
      </c>
      <c r="U176" s="46"/>
      <c r="V176" s="47">
        <f t="shared" si="194"/>
        <v>0</v>
      </c>
      <c r="W176" s="58">
        <f>'Tabella-Z2'!J152</f>
        <v>0.02</v>
      </c>
      <c r="X176" s="46"/>
      <c r="Y176" s="47">
        <f t="shared" si="195"/>
        <v>0</v>
      </c>
      <c r="Z176" s="58">
        <f>'Tabella-Z2'!L152</f>
        <v>0.02</v>
      </c>
      <c r="AA176" s="46"/>
      <c r="AB176" s="47">
        <f t="shared" si="196"/>
        <v>0</v>
      </c>
      <c r="AC176" s="58">
        <f>'Tabella-Z2'!M152</f>
        <v>0.02</v>
      </c>
      <c r="AD176" s="46"/>
      <c r="AE176" s="47">
        <f t="shared" si="197"/>
        <v>0</v>
      </c>
      <c r="AF176" s="58">
        <f>'Tabella-Z2'!N152</f>
        <v>0.02</v>
      </c>
      <c r="AG176" s="46"/>
      <c r="AH176" s="47">
        <f t="shared" si="198"/>
        <v>0</v>
      </c>
      <c r="AI176" s="58">
        <f>'Tabella-Z2'!O152</f>
        <v>0.02</v>
      </c>
      <c r="AJ176" s="464" t="s">
        <v>3</v>
      </c>
      <c r="AK176" s="313"/>
      <c r="AL176" s="465"/>
      <c r="AM176" s="4"/>
    </row>
    <row r="177" spans="1:39" ht="30" customHeight="1" outlineLevel="1" x14ac:dyDescent="0.2">
      <c r="A177" s="1"/>
      <c r="B177" s="603"/>
      <c r="C177" s="604"/>
      <c r="D177" s="211" t="s">
        <v>652</v>
      </c>
      <c r="E177" s="334" t="s">
        <v>653</v>
      </c>
      <c r="F177" s="335"/>
      <c r="G177" s="336"/>
      <c r="H177" s="45"/>
      <c r="I177" s="436"/>
      <c r="J177" s="309"/>
      <c r="K177" s="309"/>
      <c r="L177" s="46"/>
      <c r="M177" s="47">
        <f t="shared" ref="M177" si="199">IF($H177="X",N177,IF(L177="X",N177,0))</f>
        <v>0</v>
      </c>
      <c r="N177" s="58">
        <f>'Tabella-Z2'!H153</f>
        <v>0.22</v>
      </c>
      <c r="O177" s="308"/>
      <c r="P177" s="309"/>
      <c r="Q177" s="309"/>
      <c r="R177" s="308"/>
      <c r="S177" s="309"/>
      <c r="T177" s="309"/>
      <c r="U177" s="308"/>
      <c r="V177" s="309"/>
      <c r="W177" s="309"/>
      <c r="X177" s="308"/>
      <c r="Y177" s="309"/>
      <c r="Z177" s="309"/>
      <c r="AA177" s="308"/>
      <c r="AB177" s="309"/>
      <c r="AC177" s="309"/>
      <c r="AD177" s="308"/>
      <c r="AE177" s="309"/>
      <c r="AF177" s="309"/>
      <c r="AG177" s="308"/>
      <c r="AH177" s="309"/>
      <c r="AI177" s="309"/>
      <c r="AJ177" s="464" t="s">
        <v>3</v>
      </c>
      <c r="AK177" s="313"/>
      <c r="AL177" s="465"/>
      <c r="AM177" s="4"/>
    </row>
    <row r="178" spans="1:39" ht="30" customHeight="1" outlineLevel="1" x14ac:dyDescent="0.2">
      <c r="A178" s="1"/>
      <c r="B178" s="603"/>
      <c r="C178" s="604"/>
      <c r="D178" s="211" t="s">
        <v>654</v>
      </c>
      <c r="E178" s="334" t="s">
        <v>655</v>
      </c>
      <c r="F178" s="335"/>
      <c r="G178" s="336"/>
      <c r="H178" s="45"/>
      <c r="I178" s="436"/>
      <c r="J178" s="309"/>
      <c r="K178" s="309"/>
      <c r="L178" s="308"/>
      <c r="M178" s="309"/>
      <c r="N178" s="309"/>
      <c r="O178" s="46"/>
      <c r="P178" s="47">
        <f t="shared" ref="P178:P179" si="200">IF($H178="X",Q178,IF(O178="X",Q178,0))</f>
        <v>0</v>
      </c>
      <c r="Q178" s="58">
        <f>'Tabella-Z2'!J154</f>
        <v>0.18</v>
      </c>
      <c r="R178" s="46"/>
      <c r="S178" s="47">
        <f t="shared" ref="S178:S179" si="201">IF($H178="X",T178,IF(R178="X",T178,0))</f>
        <v>0</v>
      </c>
      <c r="T178" s="58">
        <f>'Tabella-Z2'!J154</f>
        <v>0.18</v>
      </c>
      <c r="U178" s="46"/>
      <c r="V178" s="47">
        <f t="shared" ref="V178:V179" si="202">IF($H178="X",W178,IF(U178="X",W178,0))</f>
        <v>0</v>
      </c>
      <c r="W178" s="58">
        <f>'Tabella-Z2'!J154</f>
        <v>0.18</v>
      </c>
      <c r="X178" s="308"/>
      <c r="Y178" s="309"/>
      <c r="Z178" s="309"/>
      <c r="AA178" s="46"/>
      <c r="AB178" s="47">
        <f t="shared" ref="AB178" si="203">IF($H178="X",AC178,IF(AA178="X",AC178,0))</f>
        <v>0</v>
      </c>
      <c r="AC178" s="58">
        <f>'Tabella-Z2'!M154</f>
        <v>0.18</v>
      </c>
      <c r="AD178" s="308"/>
      <c r="AE178" s="309"/>
      <c r="AF178" s="309"/>
      <c r="AG178" s="308"/>
      <c r="AH178" s="309"/>
      <c r="AI178" s="309"/>
      <c r="AJ178" s="464" t="s">
        <v>3</v>
      </c>
      <c r="AK178" s="313"/>
      <c r="AL178" s="465"/>
      <c r="AM178" s="4"/>
    </row>
    <row r="179" spans="1:39" ht="30" customHeight="1" outlineLevel="1" thickBot="1" x14ac:dyDescent="0.25">
      <c r="A179" s="1"/>
      <c r="B179" s="479"/>
      <c r="C179" s="481"/>
      <c r="D179" s="211" t="s">
        <v>656</v>
      </c>
      <c r="E179" s="334" t="s">
        <v>454</v>
      </c>
      <c r="F179" s="418"/>
      <c r="G179" s="419"/>
      <c r="H179" s="45"/>
      <c r="I179" s="53"/>
      <c r="J179" s="47">
        <f t="shared" ref="J179" si="204">IF($H179="X",K179,IF(I179="X",K179,0))</f>
        <v>0</v>
      </c>
      <c r="K179" s="58">
        <f>'Tabella-Z2'!G155</f>
        <v>0.03</v>
      </c>
      <c r="L179" s="46"/>
      <c r="M179" s="47">
        <f t="shared" ref="M179" si="205">IF($H179="X",N179,IF(L179="X",N179,0))</f>
        <v>0</v>
      </c>
      <c r="N179" s="58">
        <f>'Tabella-Z2'!H155</f>
        <v>0.03</v>
      </c>
      <c r="O179" s="46"/>
      <c r="P179" s="47">
        <f t="shared" si="200"/>
        <v>0</v>
      </c>
      <c r="Q179" s="58">
        <f>'Tabella-Z2'!J155</f>
        <v>0.03</v>
      </c>
      <c r="R179" s="46"/>
      <c r="S179" s="47">
        <f t="shared" si="201"/>
        <v>0</v>
      </c>
      <c r="T179" s="58">
        <f>'Tabella-Z2'!J155</f>
        <v>0.03</v>
      </c>
      <c r="U179" s="46"/>
      <c r="V179" s="47">
        <f t="shared" si="202"/>
        <v>0</v>
      </c>
      <c r="W179" s="58">
        <f>'Tabella-Z2'!J155</f>
        <v>0.03</v>
      </c>
      <c r="X179" s="308"/>
      <c r="Y179" s="309"/>
      <c r="Z179" s="309"/>
      <c r="AA179" s="308"/>
      <c r="AB179" s="309"/>
      <c r="AC179" s="309"/>
      <c r="AD179" s="308"/>
      <c r="AE179" s="309"/>
      <c r="AF179" s="309"/>
      <c r="AG179" s="308"/>
      <c r="AH179" s="309"/>
      <c r="AI179" s="309"/>
      <c r="AJ179" s="464" t="s">
        <v>3</v>
      </c>
      <c r="AK179" s="313"/>
      <c r="AL179" s="465"/>
      <c r="AM179" s="4"/>
    </row>
    <row r="180" spans="1:39" ht="15.75" customHeight="1" outlineLevel="1" x14ac:dyDescent="0.2">
      <c r="A180" s="1"/>
      <c r="B180" s="549" t="s">
        <v>669</v>
      </c>
      <c r="C180" s="550"/>
      <c r="D180" s="550"/>
      <c r="E180" s="551"/>
      <c r="F180" s="442" t="s">
        <v>6</v>
      </c>
      <c r="G180" s="442"/>
      <c r="H180" s="265"/>
      <c r="I180" s="64"/>
      <c r="J180" s="65">
        <f>SUM(J175:J179)</f>
        <v>0</v>
      </c>
      <c r="K180" s="66">
        <f>J180</f>
        <v>0</v>
      </c>
      <c r="L180" s="64"/>
      <c r="M180" s="65">
        <f>SUM(M175:M179)</f>
        <v>0</v>
      </c>
      <c r="N180" s="66">
        <f>M180</f>
        <v>0</v>
      </c>
      <c r="O180" s="64"/>
      <c r="P180" s="65">
        <f>SUM(P175:P179)</f>
        <v>0</v>
      </c>
      <c r="Q180" s="66">
        <f>P180</f>
        <v>0</v>
      </c>
      <c r="R180" s="64"/>
      <c r="S180" s="65">
        <f>SUM(S175:S179)</f>
        <v>0</v>
      </c>
      <c r="T180" s="66">
        <f>S180</f>
        <v>0</v>
      </c>
      <c r="U180" s="64"/>
      <c r="V180" s="65">
        <f>SUM(V175:V179)</f>
        <v>0</v>
      </c>
      <c r="W180" s="66">
        <f>V180</f>
        <v>0</v>
      </c>
      <c r="X180" s="64"/>
      <c r="Y180" s="65">
        <f>SUM(Y175:Y179)</f>
        <v>0</v>
      </c>
      <c r="Z180" s="66">
        <f>Y180</f>
        <v>0</v>
      </c>
      <c r="AA180" s="64"/>
      <c r="AB180" s="65">
        <f>SUM(AB175:AB179)</f>
        <v>0</v>
      </c>
      <c r="AC180" s="66">
        <f>AB180</f>
        <v>0</v>
      </c>
      <c r="AD180" s="64"/>
      <c r="AE180" s="65">
        <f>SUM(AE175:AE179)</f>
        <v>0</v>
      </c>
      <c r="AF180" s="66">
        <f>AE180</f>
        <v>0</v>
      </c>
      <c r="AG180" s="64"/>
      <c r="AH180" s="65">
        <f>SUM(AH175:AH179)</f>
        <v>0</v>
      </c>
      <c r="AI180" s="66">
        <f>AH180</f>
        <v>0</v>
      </c>
      <c r="AJ180" s="64"/>
      <c r="AK180" s="65">
        <f>SUM(AK175:AK179)</f>
        <v>0</v>
      </c>
      <c r="AL180" s="67">
        <f>AK180</f>
        <v>0</v>
      </c>
      <c r="AM180" s="4"/>
    </row>
    <row r="181" spans="1:39" ht="36" customHeight="1" outlineLevel="1" x14ac:dyDescent="0.2">
      <c r="A181" s="1"/>
      <c r="B181" s="453" t="s">
        <v>14</v>
      </c>
      <c r="C181" s="454"/>
      <c r="D181" s="454"/>
      <c r="E181" s="455"/>
      <c r="F181" s="441" t="s">
        <v>7</v>
      </c>
      <c r="G181" s="441"/>
      <c r="H181" s="68"/>
      <c r="I181" s="302">
        <f>K180*I17*I18*I20</f>
        <v>0</v>
      </c>
      <c r="J181" s="303"/>
      <c r="K181" s="304"/>
      <c r="L181" s="302">
        <f>N180*L17*L18*L20</f>
        <v>0</v>
      </c>
      <c r="M181" s="303"/>
      <c r="N181" s="304"/>
      <c r="O181" s="302">
        <f>Q180*O17*O18*O20</f>
        <v>0</v>
      </c>
      <c r="P181" s="303"/>
      <c r="Q181" s="304"/>
      <c r="R181" s="302">
        <f>T180*R17*R18*R20</f>
        <v>0</v>
      </c>
      <c r="S181" s="303"/>
      <c r="T181" s="304"/>
      <c r="U181" s="302">
        <f>W180*U17*U18*U20</f>
        <v>0</v>
      </c>
      <c r="V181" s="303"/>
      <c r="W181" s="304"/>
      <c r="X181" s="302">
        <f>Z180*X17*X18*X20</f>
        <v>0</v>
      </c>
      <c r="Y181" s="303"/>
      <c r="Z181" s="304"/>
      <c r="AA181" s="302">
        <f>AC180*AA17*AA18*AA20</f>
        <v>0</v>
      </c>
      <c r="AB181" s="303"/>
      <c r="AC181" s="304"/>
      <c r="AD181" s="302">
        <f>AF180*AD17*AD18*AD20</f>
        <v>0</v>
      </c>
      <c r="AE181" s="303"/>
      <c r="AF181" s="304"/>
      <c r="AG181" s="302">
        <f>AI180*AG17*AG18*AG20</f>
        <v>0</v>
      </c>
      <c r="AH181" s="303"/>
      <c r="AI181" s="304"/>
      <c r="AJ181" s="302">
        <f>AL180*AJ17*AJ18*AJ20</f>
        <v>0</v>
      </c>
      <c r="AK181" s="303"/>
      <c r="AL181" s="423"/>
      <c r="AM181" s="7"/>
    </row>
    <row r="182" spans="1:39" ht="26.25" customHeight="1" outlineLevel="1" thickBot="1" x14ac:dyDescent="0.25">
      <c r="A182" s="1"/>
      <c r="B182" s="413" t="s">
        <v>679</v>
      </c>
      <c r="C182" s="414"/>
      <c r="D182" s="414"/>
      <c r="E182" s="414"/>
      <c r="F182" s="414"/>
      <c r="G182" s="415"/>
      <c r="H182" s="69"/>
      <c r="I182" s="320">
        <f>SUM(I181:AL181)</f>
        <v>0</v>
      </c>
      <c r="J182" s="321"/>
      <c r="K182" s="321"/>
      <c r="L182" s="321"/>
      <c r="M182" s="321"/>
      <c r="N182" s="321"/>
      <c r="O182" s="321"/>
      <c r="P182" s="321"/>
      <c r="Q182" s="321"/>
      <c r="R182" s="321"/>
      <c r="S182" s="321"/>
      <c r="T182" s="321"/>
      <c r="U182" s="321"/>
      <c r="V182" s="321"/>
      <c r="W182" s="321"/>
      <c r="X182" s="321"/>
      <c r="Y182" s="321"/>
      <c r="Z182" s="321"/>
      <c r="AA182" s="321"/>
      <c r="AB182" s="321"/>
      <c r="AC182" s="321"/>
      <c r="AD182" s="321"/>
      <c r="AE182" s="321"/>
      <c r="AF182" s="321"/>
      <c r="AG182" s="321"/>
      <c r="AH182" s="321"/>
      <c r="AI182" s="321"/>
      <c r="AJ182" s="321"/>
      <c r="AK182" s="322"/>
      <c r="AL182" s="323"/>
      <c r="AM182" s="7"/>
    </row>
    <row r="183" spans="1:39" ht="9.9499999999999993" customHeight="1" thickBot="1" x14ac:dyDescent="0.25">
      <c r="A183" s="1"/>
      <c r="B183" s="70"/>
      <c r="C183" s="71"/>
      <c r="D183" s="71"/>
      <c r="E183" s="71"/>
      <c r="F183" s="72"/>
      <c r="G183" s="73"/>
      <c r="H183" s="73"/>
      <c r="I183" s="74"/>
      <c r="J183" s="74"/>
      <c r="K183" s="74"/>
      <c r="L183" s="74"/>
      <c r="M183" s="74"/>
      <c r="N183" s="74"/>
      <c r="O183" s="74"/>
      <c r="P183" s="74"/>
      <c r="Q183" s="74"/>
      <c r="R183" s="74"/>
      <c r="S183" s="74"/>
      <c r="T183" s="74"/>
      <c r="U183" s="74"/>
      <c r="V183" s="74"/>
      <c r="W183" s="74"/>
      <c r="X183" s="74"/>
      <c r="Y183" s="74"/>
      <c r="Z183" s="74"/>
      <c r="AA183" s="74"/>
      <c r="AB183" s="74"/>
      <c r="AC183" s="74"/>
      <c r="AD183" s="74"/>
      <c r="AE183" s="74"/>
      <c r="AF183" s="74"/>
      <c r="AG183" s="74"/>
      <c r="AH183" s="74"/>
      <c r="AI183" s="74"/>
      <c r="AJ183" s="74"/>
      <c r="AK183" s="74"/>
      <c r="AL183" s="74"/>
      <c r="AM183" s="7"/>
    </row>
    <row r="184" spans="1:39" ht="18" customHeight="1" outlineLevel="1" thickBot="1" x14ac:dyDescent="0.25">
      <c r="A184" s="1"/>
      <c r="B184" s="324" t="str">
        <f>C185</f>
        <v xml:space="preserve"> e.I) MONITORAGGI  </v>
      </c>
      <c r="C184" s="325"/>
      <c r="D184" s="325"/>
      <c r="E184" s="325"/>
      <c r="F184" s="325"/>
      <c r="G184" s="325"/>
      <c r="H184" s="325"/>
      <c r="I184" s="325"/>
      <c r="J184" s="325"/>
      <c r="K184" s="325"/>
      <c r="L184" s="325"/>
      <c r="M184" s="325"/>
      <c r="N184" s="325"/>
      <c r="O184" s="325"/>
      <c r="P184" s="325"/>
      <c r="Q184" s="325"/>
      <c r="R184" s="325"/>
      <c r="S184" s="325"/>
      <c r="T184" s="325"/>
      <c r="U184" s="325"/>
      <c r="V184" s="325"/>
      <c r="W184" s="325"/>
      <c r="X184" s="325"/>
      <c r="Y184" s="325"/>
      <c r="Z184" s="325"/>
      <c r="AA184" s="325"/>
      <c r="AB184" s="325"/>
      <c r="AC184" s="325"/>
      <c r="AD184" s="325"/>
      <c r="AE184" s="325"/>
      <c r="AF184" s="325"/>
      <c r="AG184" s="325"/>
      <c r="AH184" s="325"/>
      <c r="AI184" s="325"/>
      <c r="AJ184" s="325"/>
      <c r="AK184" s="326"/>
      <c r="AL184" s="327"/>
      <c r="AM184" s="7"/>
    </row>
    <row r="185" spans="1:39" ht="60" customHeight="1" outlineLevel="1" x14ac:dyDescent="0.2">
      <c r="A185" s="1"/>
      <c r="B185" s="478" t="s">
        <v>645</v>
      </c>
      <c r="C185" s="480" t="s">
        <v>646</v>
      </c>
      <c r="D185" s="260" t="s">
        <v>657</v>
      </c>
      <c r="E185" s="331" t="s">
        <v>658</v>
      </c>
      <c r="F185" s="332"/>
      <c r="G185" s="333"/>
      <c r="H185" s="75"/>
      <c r="I185" s="420"/>
      <c r="J185" s="311"/>
      <c r="K185" s="311"/>
      <c r="L185" s="310"/>
      <c r="M185" s="311"/>
      <c r="N185" s="311"/>
      <c r="O185" s="310"/>
      <c r="P185" s="311"/>
      <c r="Q185" s="311"/>
      <c r="R185" s="310"/>
      <c r="S185" s="311"/>
      <c r="T185" s="311"/>
      <c r="U185" s="310"/>
      <c r="V185" s="311"/>
      <c r="W185" s="311"/>
      <c r="X185" s="310"/>
      <c r="Y185" s="311"/>
      <c r="Z185" s="311"/>
      <c r="AA185" s="310"/>
      <c r="AB185" s="311"/>
      <c r="AC185" s="311"/>
      <c r="AD185" s="310"/>
      <c r="AE185" s="311"/>
      <c r="AF185" s="311"/>
      <c r="AG185" s="44"/>
      <c r="AH185" s="77">
        <f t="shared" ref="AH185:AH186" si="206">IF($H185="X",AI185,IF(AG185="X",AI185,0))</f>
        <v>0</v>
      </c>
      <c r="AI185" s="78">
        <f>'Tabella-Z2'!O156</f>
        <v>2E-3</v>
      </c>
      <c r="AJ185" s="44"/>
      <c r="AK185" s="279">
        <f t="shared" ref="AK185" si="207">IF($H185="X",AL185,IF(AJ185="X",AL185,0))</f>
        <v>0</v>
      </c>
      <c r="AL185" s="280">
        <f>'Tabella-Z2'!P156</f>
        <v>1.5E-3</v>
      </c>
      <c r="AM185" s="4"/>
    </row>
    <row r="186" spans="1:39" ht="60" customHeight="1" outlineLevel="1" thickBot="1" x14ac:dyDescent="0.25">
      <c r="A186" s="1"/>
      <c r="B186" s="479"/>
      <c r="C186" s="481"/>
      <c r="D186" s="211" t="s">
        <v>659</v>
      </c>
      <c r="E186" s="334" t="s">
        <v>660</v>
      </c>
      <c r="F186" s="335"/>
      <c r="G186" s="336"/>
      <c r="H186" s="45"/>
      <c r="I186" s="436"/>
      <c r="J186" s="309"/>
      <c r="K186" s="309"/>
      <c r="L186" s="308"/>
      <c r="M186" s="309"/>
      <c r="N186" s="309"/>
      <c r="O186" s="308"/>
      <c r="P186" s="309"/>
      <c r="Q186" s="309"/>
      <c r="R186" s="308"/>
      <c r="S186" s="309"/>
      <c r="T186" s="309"/>
      <c r="U186" s="308"/>
      <c r="V186" s="309"/>
      <c r="W186" s="309"/>
      <c r="X186" s="308"/>
      <c r="Y186" s="309"/>
      <c r="Z186" s="309"/>
      <c r="AA186" s="308"/>
      <c r="AB186" s="309"/>
      <c r="AC186" s="309"/>
      <c r="AD186" s="308"/>
      <c r="AE186" s="309"/>
      <c r="AF186" s="309"/>
      <c r="AG186" s="46"/>
      <c r="AH186" s="47">
        <f t="shared" si="206"/>
        <v>0</v>
      </c>
      <c r="AI186" s="58">
        <f>'Tabella-Z2'!O157</f>
        <v>2.1999999999999999E-2</v>
      </c>
      <c r="AJ186" s="464" t="s">
        <v>3</v>
      </c>
      <c r="AK186" s="313"/>
      <c r="AL186" s="465"/>
      <c r="AM186" s="4"/>
    </row>
    <row r="187" spans="1:39" ht="15.75" customHeight="1" outlineLevel="1" x14ac:dyDescent="0.2">
      <c r="A187" s="1"/>
      <c r="B187" s="437" t="s">
        <v>5</v>
      </c>
      <c r="C187" s="438"/>
      <c r="D187" s="438"/>
      <c r="E187" s="438"/>
      <c r="F187" s="442" t="s">
        <v>6</v>
      </c>
      <c r="G187" s="442"/>
      <c r="H187" s="265"/>
      <c r="I187" s="64"/>
      <c r="J187" s="65">
        <f>SUM(J185:J186)</f>
        <v>0</v>
      </c>
      <c r="K187" s="66">
        <f>J187</f>
        <v>0</v>
      </c>
      <c r="L187" s="64"/>
      <c r="M187" s="65">
        <f>SUM(M185:M186)</f>
        <v>0</v>
      </c>
      <c r="N187" s="66">
        <f>M187</f>
        <v>0</v>
      </c>
      <c r="O187" s="64"/>
      <c r="P187" s="65">
        <f>SUM(P185:P186)</f>
        <v>0</v>
      </c>
      <c r="Q187" s="66">
        <f>P187</f>
        <v>0</v>
      </c>
      <c r="R187" s="64"/>
      <c r="S187" s="65">
        <f>SUM(S185:S186)</f>
        <v>0</v>
      </c>
      <c r="T187" s="66">
        <f>S187</f>
        <v>0</v>
      </c>
      <c r="U187" s="64"/>
      <c r="V187" s="65">
        <f>SUM(V185:V186)</f>
        <v>0</v>
      </c>
      <c r="W187" s="66">
        <f>V187</f>
        <v>0</v>
      </c>
      <c r="X187" s="64"/>
      <c r="Y187" s="65">
        <f>SUM(Y185:Y186)</f>
        <v>0</v>
      </c>
      <c r="Z187" s="66">
        <f>Y187</f>
        <v>0</v>
      </c>
      <c r="AA187" s="64"/>
      <c r="AB187" s="65">
        <f>SUM(AB185:AB186)</f>
        <v>0</v>
      </c>
      <c r="AC187" s="66">
        <f>AB187</f>
        <v>0</v>
      </c>
      <c r="AD187" s="64"/>
      <c r="AE187" s="65">
        <f>SUM(AE185:AE186)</f>
        <v>0</v>
      </c>
      <c r="AF187" s="66">
        <f>AE187</f>
        <v>0</v>
      </c>
      <c r="AG187" s="64"/>
      <c r="AH187" s="65">
        <f>SUM(AH185:AH186)</f>
        <v>0</v>
      </c>
      <c r="AI187" s="66">
        <f>AH187</f>
        <v>0</v>
      </c>
      <c r="AJ187" s="64"/>
      <c r="AK187" s="65">
        <f>SUM(AK185:AK186)</f>
        <v>0</v>
      </c>
      <c r="AL187" s="67">
        <f>AK187</f>
        <v>0</v>
      </c>
      <c r="AM187" s="4"/>
    </row>
    <row r="188" spans="1:39" ht="36" customHeight="1" outlineLevel="1" x14ac:dyDescent="0.2">
      <c r="A188" s="1"/>
      <c r="B188" s="439" t="s">
        <v>13</v>
      </c>
      <c r="C188" s="440"/>
      <c r="D188" s="440"/>
      <c r="E188" s="440"/>
      <c r="F188" s="441" t="s">
        <v>7</v>
      </c>
      <c r="G188" s="441"/>
      <c r="H188" s="68"/>
      <c r="I188" s="302">
        <f>K187*I17*I18*I20</f>
        <v>0</v>
      </c>
      <c r="J188" s="303"/>
      <c r="K188" s="304"/>
      <c r="L188" s="302">
        <f>N187*L17*L18*L20</f>
        <v>0</v>
      </c>
      <c r="M188" s="303"/>
      <c r="N188" s="304"/>
      <c r="O188" s="302">
        <f>Q187*O17*O18*O20</f>
        <v>0</v>
      </c>
      <c r="P188" s="303"/>
      <c r="Q188" s="304"/>
      <c r="R188" s="302">
        <f>T187*R17*R18*R20</f>
        <v>0</v>
      </c>
      <c r="S188" s="303"/>
      <c r="T188" s="304"/>
      <c r="U188" s="302">
        <f>W187*U17*U18*U20</f>
        <v>0</v>
      </c>
      <c r="V188" s="303"/>
      <c r="W188" s="304"/>
      <c r="X188" s="302">
        <f>Z187*X17*X18*X20</f>
        <v>0</v>
      </c>
      <c r="Y188" s="303"/>
      <c r="Z188" s="304"/>
      <c r="AA188" s="302">
        <f>AC187*AA17*AA18*AA20</f>
        <v>0</v>
      </c>
      <c r="AB188" s="303"/>
      <c r="AC188" s="304"/>
      <c r="AD188" s="302">
        <f>AF187*AD17*AD18*AD20</f>
        <v>0</v>
      </c>
      <c r="AE188" s="303"/>
      <c r="AF188" s="304"/>
      <c r="AG188" s="302">
        <f>AI187*AG17*AG18*AG20</f>
        <v>0</v>
      </c>
      <c r="AH188" s="303"/>
      <c r="AI188" s="304"/>
      <c r="AJ188" s="302">
        <f>AL187*AJ17*AJ18*AJ20</f>
        <v>0</v>
      </c>
      <c r="AK188" s="303"/>
      <c r="AL188" s="423"/>
      <c r="AM188" s="7"/>
    </row>
    <row r="189" spans="1:39" ht="26.25" customHeight="1" outlineLevel="1" thickBot="1" x14ac:dyDescent="0.25">
      <c r="A189" s="1"/>
      <c r="B189" s="413" t="s">
        <v>679</v>
      </c>
      <c r="C189" s="414"/>
      <c r="D189" s="414"/>
      <c r="E189" s="414"/>
      <c r="F189" s="414"/>
      <c r="G189" s="415"/>
      <c r="H189" s="69"/>
      <c r="I189" s="320">
        <f>SUM(I188:AL188)</f>
        <v>0</v>
      </c>
      <c r="J189" s="321"/>
      <c r="K189" s="321"/>
      <c r="L189" s="321"/>
      <c r="M189" s="321"/>
      <c r="N189" s="321"/>
      <c r="O189" s="321"/>
      <c r="P189" s="321"/>
      <c r="Q189" s="321"/>
      <c r="R189" s="321"/>
      <c r="S189" s="321"/>
      <c r="T189" s="321"/>
      <c r="U189" s="321"/>
      <c r="V189" s="321"/>
      <c r="W189" s="321"/>
      <c r="X189" s="321"/>
      <c r="Y189" s="321"/>
      <c r="Z189" s="321"/>
      <c r="AA189" s="321"/>
      <c r="AB189" s="321"/>
      <c r="AC189" s="321"/>
      <c r="AD189" s="321"/>
      <c r="AE189" s="321"/>
      <c r="AF189" s="321"/>
      <c r="AG189" s="321"/>
      <c r="AH189" s="321"/>
      <c r="AI189" s="321"/>
      <c r="AJ189" s="321"/>
      <c r="AK189" s="322"/>
      <c r="AL189" s="323"/>
      <c r="AM189" s="7"/>
    </row>
    <row r="190" spans="1:39" ht="9.9499999999999993" customHeight="1" thickBot="1" x14ac:dyDescent="0.25">
      <c r="A190" s="1"/>
      <c r="B190" s="80"/>
      <c r="C190" s="81"/>
      <c r="D190" s="82"/>
      <c r="E190" s="82"/>
      <c r="F190" s="81"/>
      <c r="G190" s="83"/>
      <c r="H190" s="84"/>
      <c r="I190" s="85"/>
      <c r="J190" s="85"/>
      <c r="K190" s="85"/>
      <c r="L190" s="85"/>
      <c r="M190" s="85"/>
      <c r="N190" s="85"/>
      <c r="O190" s="85"/>
      <c r="P190" s="85"/>
      <c r="Q190" s="85"/>
      <c r="R190" s="85"/>
      <c r="S190" s="85"/>
      <c r="T190" s="85"/>
      <c r="U190" s="85"/>
      <c r="V190" s="85"/>
      <c r="W190" s="85"/>
      <c r="X190" s="85"/>
      <c r="Y190" s="85"/>
      <c r="Z190" s="85"/>
      <c r="AA190" s="85"/>
      <c r="AB190" s="85"/>
      <c r="AC190" s="85"/>
      <c r="AD190" s="85"/>
      <c r="AE190" s="85"/>
      <c r="AF190" s="85"/>
      <c r="AG190" s="85"/>
      <c r="AH190" s="85"/>
      <c r="AI190" s="85"/>
      <c r="AJ190" s="85"/>
      <c r="AK190" s="85"/>
      <c r="AL190" s="86"/>
      <c r="AM190" s="4"/>
    </row>
    <row r="191" spans="1:39" ht="15.95" customHeight="1" x14ac:dyDescent="0.2">
      <c r="A191" s="1"/>
      <c r="B191" s="397" t="s">
        <v>680</v>
      </c>
      <c r="C191" s="398"/>
      <c r="D191" s="399" t="s">
        <v>661</v>
      </c>
      <c r="E191" s="400"/>
      <c r="F191" s="400"/>
      <c r="G191" s="401"/>
      <c r="H191" s="87"/>
      <c r="I191" s="567">
        <f>I40</f>
        <v>0</v>
      </c>
      <c r="J191" s="568"/>
      <c r="K191" s="568"/>
      <c r="L191" s="569"/>
      <c r="M191" s="569"/>
      <c r="N191" s="569"/>
      <c r="O191" s="569"/>
      <c r="P191" s="569"/>
      <c r="Q191" s="569"/>
      <c r="R191" s="569"/>
      <c r="S191" s="569"/>
      <c r="T191" s="569"/>
      <c r="U191" s="569"/>
      <c r="V191" s="569"/>
      <c r="W191" s="569"/>
      <c r="X191" s="569"/>
      <c r="Y191" s="569"/>
      <c r="Z191" s="569"/>
      <c r="AA191" s="569"/>
      <c r="AB191" s="569"/>
      <c r="AC191" s="569"/>
      <c r="AD191" s="569"/>
      <c r="AE191" s="569"/>
      <c r="AF191" s="569"/>
      <c r="AG191" s="569"/>
      <c r="AH191" s="569"/>
      <c r="AI191" s="569"/>
      <c r="AJ191" s="569"/>
      <c r="AK191" s="570"/>
      <c r="AL191" s="571"/>
      <c r="AM191" s="4"/>
    </row>
    <row r="192" spans="1:39" ht="15.95" customHeight="1" x14ac:dyDescent="0.2">
      <c r="A192" s="1"/>
      <c r="B192" s="402" t="s">
        <v>681</v>
      </c>
      <c r="C192" s="403"/>
      <c r="D192" s="404" t="s">
        <v>663</v>
      </c>
      <c r="E192" s="405"/>
      <c r="F192" s="405"/>
      <c r="G192" s="406"/>
      <c r="H192" s="88"/>
      <c r="I192" s="409">
        <f>I55</f>
        <v>0</v>
      </c>
      <c r="J192" s="410"/>
      <c r="K192" s="410"/>
      <c r="L192" s="410"/>
      <c r="M192" s="410"/>
      <c r="N192" s="410"/>
      <c r="O192" s="410"/>
      <c r="P192" s="410"/>
      <c r="Q192" s="410"/>
      <c r="R192" s="410"/>
      <c r="S192" s="410"/>
      <c r="T192" s="410"/>
      <c r="U192" s="410"/>
      <c r="V192" s="410"/>
      <c r="W192" s="410"/>
      <c r="X192" s="410"/>
      <c r="Y192" s="410"/>
      <c r="Z192" s="410"/>
      <c r="AA192" s="410"/>
      <c r="AB192" s="410"/>
      <c r="AC192" s="410"/>
      <c r="AD192" s="410"/>
      <c r="AE192" s="410"/>
      <c r="AF192" s="410"/>
      <c r="AG192" s="410"/>
      <c r="AH192" s="410"/>
      <c r="AI192" s="410"/>
      <c r="AJ192" s="410"/>
      <c r="AK192" s="411"/>
      <c r="AL192" s="412"/>
      <c r="AM192" s="4"/>
    </row>
    <row r="193" spans="1:39" ht="15.95" customHeight="1" x14ac:dyDescent="0.2">
      <c r="A193" s="1"/>
      <c r="B193" s="402" t="s">
        <v>682</v>
      </c>
      <c r="C193" s="403"/>
      <c r="D193" s="404" t="s">
        <v>664</v>
      </c>
      <c r="E193" s="405"/>
      <c r="F193" s="405"/>
      <c r="G193" s="406"/>
      <c r="H193" s="88"/>
      <c r="I193" s="409">
        <f>I89</f>
        <v>0</v>
      </c>
      <c r="J193" s="410"/>
      <c r="K193" s="410"/>
      <c r="L193" s="410"/>
      <c r="M193" s="410"/>
      <c r="N193" s="410"/>
      <c r="O193" s="410"/>
      <c r="P193" s="410"/>
      <c r="Q193" s="410"/>
      <c r="R193" s="410"/>
      <c r="S193" s="410"/>
      <c r="T193" s="410"/>
      <c r="U193" s="410"/>
      <c r="V193" s="410"/>
      <c r="W193" s="410"/>
      <c r="X193" s="410"/>
      <c r="Y193" s="410"/>
      <c r="Z193" s="410"/>
      <c r="AA193" s="410"/>
      <c r="AB193" s="410"/>
      <c r="AC193" s="410"/>
      <c r="AD193" s="410"/>
      <c r="AE193" s="410"/>
      <c r="AF193" s="410"/>
      <c r="AG193" s="410"/>
      <c r="AH193" s="410"/>
      <c r="AI193" s="410"/>
      <c r="AJ193" s="410"/>
      <c r="AK193" s="411"/>
      <c r="AL193" s="412"/>
      <c r="AM193" s="4"/>
    </row>
    <row r="194" spans="1:39" ht="15.95" customHeight="1" x14ac:dyDescent="0.2">
      <c r="A194" s="1"/>
      <c r="B194" s="402" t="s">
        <v>683</v>
      </c>
      <c r="C194" s="403"/>
      <c r="D194" s="404" t="s">
        <v>665</v>
      </c>
      <c r="E194" s="405"/>
      <c r="F194" s="405"/>
      <c r="G194" s="406"/>
      <c r="H194" s="88"/>
      <c r="I194" s="409">
        <f>I130</f>
        <v>0</v>
      </c>
      <c r="J194" s="410"/>
      <c r="K194" s="410"/>
      <c r="L194" s="410"/>
      <c r="M194" s="410"/>
      <c r="N194" s="410"/>
      <c r="O194" s="410"/>
      <c r="P194" s="410"/>
      <c r="Q194" s="410"/>
      <c r="R194" s="410"/>
      <c r="S194" s="410"/>
      <c r="T194" s="410"/>
      <c r="U194" s="410"/>
      <c r="V194" s="410"/>
      <c r="W194" s="410"/>
      <c r="X194" s="410"/>
      <c r="Y194" s="410"/>
      <c r="Z194" s="410"/>
      <c r="AA194" s="410"/>
      <c r="AB194" s="410"/>
      <c r="AC194" s="410"/>
      <c r="AD194" s="410"/>
      <c r="AE194" s="410"/>
      <c r="AF194" s="410"/>
      <c r="AG194" s="410"/>
      <c r="AH194" s="410"/>
      <c r="AI194" s="410"/>
      <c r="AJ194" s="410"/>
      <c r="AK194" s="411"/>
      <c r="AL194" s="412"/>
      <c r="AM194" s="4"/>
    </row>
    <row r="195" spans="1:39" ht="15.95" customHeight="1" thickBot="1" x14ac:dyDescent="0.25">
      <c r="A195" s="1"/>
      <c r="B195" s="377" t="s">
        <v>684</v>
      </c>
      <c r="C195" s="378"/>
      <c r="D195" s="379" t="s">
        <v>666</v>
      </c>
      <c r="E195" s="380"/>
      <c r="F195" s="380"/>
      <c r="G195" s="381"/>
      <c r="H195" s="88"/>
      <c r="I195" s="615">
        <f>I146</f>
        <v>0</v>
      </c>
      <c r="J195" s="616"/>
      <c r="K195" s="616"/>
      <c r="L195" s="617"/>
      <c r="M195" s="617"/>
      <c r="N195" s="617"/>
      <c r="O195" s="617"/>
      <c r="P195" s="617"/>
      <c r="Q195" s="617"/>
      <c r="R195" s="617"/>
      <c r="S195" s="617"/>
      <c r="T195" s="617"/>
      <c r="U195" s="617"/>
      <c r="V195" s="617"/>
      <c r="W195" s="617"/>
      <c r="X195" s="617"/>
      <c r="Y195" s="617"/>
      <c r="Z195" s="617"/>
      <c r="AA195" s="617"/>
      <c r="AB195" s="617"/>
      <c r="AC195" s="617"/>
      <c r="AD195" s="617"/>
      <c r="AE195" s="617"/>
      <c r="AF195" s="617"/>
      <c r="AG195" s="617"/>
      <c r="AH195" s="617"/>
      <c r="AI195" s="617"/>
      <c r="AJ195" s="617"/>
      <c r="AK195" s="618"/>
      <c r="AL195" s="619"/>
      <c r="AM195" s="4"/>
    </row>
    <row r="196" spans="1:39" ht="20.100000000000001" customHeight="1" x14ac:dyDescent="0.2">
      <c r="A196" s="1"/>
      <c r="B196" s="382" t="s">
        <v>475</v>
      </c>
      <c r="C196" s="383"/>
      <c r="D196" s="384" t="s">
        <v>690</v>
      </c>
      <c r="E196" s="385"/>
      <c r="F196" s="385"/>
      <c r="G196" s="386"/>
      <c r="H196" s="89"/>
      <c r="I196" s="590">
        <f>SUM(I191:AL195)</f>
        <v>0</v>
      </c>
      <c r="J196" s="591"/>
      <c r="K196" s="591"/>
      <c r="L196" s="384"/>
      <c r="M196" s="384"/>
      <c r="N196" s="384"/>
      <c r="O196" s="384"/>
      <c r="P196" s="384"/>
      <c r="Q196" s="384"/>
      <c r="R196" s="384"/>
      <c r="S196" s="384"/>
      <c r="T196" s="384"/>
      <c r="U196" s="384"/>
      <c r="V196" s="384"/>
      <c r="W196" s="384"/>
      <c r="X196" s="384"/>
      <c r="Y196" s="384"/>
      <c r="Z196" s="384"/>
      <c r="AA196" s="384"/>
      <c r="AB196" s="384"/>
      <c r="AC196" s="384"/>
      <c r="AD196" s="384"/>
      <c r="AE196" s="384"/>
      <c r="AF196" s="384"/>
      <c r="AG196" s="384"/>
      <c r="AH196" s="384"/>
      <c r="AI196" s="384"/>
      <c r="AJ196" s="384"/>
      <c r="AK196" s="592"/>
      <c r="AL196" s="593"/>
      <c r="AM196" s="4"/>
    </row>
    <row r="197" spans="1:39" ht="20.100000000000001" customHeight="1" x14ac:dyDescent="0.2">
      <c r="A197" s="1"/>
      <c r="B197" s="387" t="s">
        <v>476</v>
      </c>
      <c r="C197" s="388"/>
      <c r="D197" s="389" t="s">
        <v>685</v>
      </c>
      <c r="E197" s="390"/>
      <c r="F197" s="390"/>
      <c r="G197" s="391"/>
      <c r="H197" s="90"/>
      <c r="I197" s="421">
        <f>I172</f>
        <v>0</v>
      </c>
      <c r="J197" s="422"/>
      <c r="K197" s="422"/>
      <c r="L197" s="389"/>
      <c r="M197" s="389"/>
      <c r="N197" s="389"/>
      <c r="O197" s="389"/>
      <c r="P197" s="389"/>
      <c r="Q197" s="389"/>
      <c r="R197" s="389"/>
      <c r="S197" s="389"/>
      <c r="T197" s="389"/>
      <c r="U197" s="389"/>
      <c r="V197" s="389"/>
      <c r="W197" s="389"/>
      <c r="X197" s="389"/>
      <c r="Y197" s="389"/>
      <c r="Z197" s="389"/>
      <c r="AA197" s="389"/>
      <c r="AB197" s="389"/>
      <c r="AC197" s="389"/>
      <c r="AD197" s="389"/>
      <c r="AE197" s="389"/>
      <c r="AF197" s="389"/>
      <c r="AG197" s="389"/>
      <c r="AH197" s="389"/>
      <c r="AI197" s="389"/>
      <c r="AJ197" s="389"/>
      <c r="AK197" s="303"/>
      <c r="AL197" s="423"/>
      <c r="AM197" s="4"/>
    </row>
    <row r="198" spans="1:39" ht="20.100000000000001" customHeight="1" x14ac:dyDescent="0.2">
      <c r="A198" s="1"/>
      <c r="B198" s="387" t="s">
        <v>688</v>
      </c>
      <c r="C198" s="388"/>
      <c r="D198" s="389" t="s">
        <v>686</v>
      </c>
      <c r="E198" s="390"/>
      <c r="F198" s="390"/>
      <c r="G198" s="391"/>
      <c r="H198" s="90"/>
      <c r="I198" s="421">
        <f>I182</f>
        <v>0</v>
      </c>
      <c r="J198" s="422"/>
      <c r="K198" s="422"/>
      <c r="L198" s="389"/>
      <c r="M198" s="389"/>
      <c r="N198" s="389"/>
      <c r="O198" s="389"/>
      <c r="P198" s="389"/>
      <c r="Q198" s="389"/>
      <c r="R198" s="389"/>
      <c r="S198" s="389"/>
      <c r="T198" s="389"/>
      <c r="U198" s="389"/>
      <c r="V198" s="389"/>
      <c r="W198" s="389"/>
      <c r="X198" s="389"/>
      <c r="Y198" s="389"/>
      <c r="Z198" s="389"/>
      <c r="AA198" s="389"/>
      <c r="AB198" s="389"/>
      <c r="AC198" s="389"/>
      <c r="AD198" s="389"/>
      <c r="AE198" s="389"/>
      <c r="AF198" s="389"/>
      <c r="AG198" s="389"/>
      <c r="AH198" s="389"/>
      <c r="AI198" s="389"/>
      <c r="AJ198" s="389"/>
      <c r="AK198" s="303"/>
      <c r="AL198" s="423"/>
      <c r="AM198" s="4"/>
    </row>
    <row r="199" spans="1:39" ht="20.100000000000001" customHeight="1" thickBot="1" x14ac:dyDescent="0.25">
      <c r="A199" s="1"/>
      <c r="B199" s="392" t="s">
        <v>689</v>
      </c>
      <c r="C199" s="393"/>
      <c r="D199" s="394" t="s">
        <v>687</v>
      </c>
      <c r="E199" s="395"/>
      <c r="F199" s="395"/>
      <c r="G199" s="396"/>
      <c r="H199" s="91"/>
      <c r="I199" s="562">
        <f>I189</f>
        <v>0</v>
      </c>
      <c r="J199" s="563"/>
      <c r="K199" s="563"/>
      <c r="L199" s="394"/>
      <c r="M199" s="394"/>
      <c r="N199" s="394"/>
      <c r="O199" s="394"/>
      <c r="P199" s="394"/>
      <c r="Q199" s="394"/>
      <c r="R199" s="394"/>
      <c r="S199" s="394"/>
      <c r="T199" s="394"/>
      <c r="U199" s="394"/>
      <c r="V199" s="394"/>
      <c r="W199" s="394"/>
      <c r="X199" s="394"/>
      <c r="Y199" s="394"/>
      <c r="Z199" s="394"/>
      <c r="AA199" s="394"/>
      <c r="AB199" s="394"/>
      <c r="AC199" s="394"/>
      <c r="AD199" s="394"/>
      <c r="AE199" s="394"/>
      <c r="AF199" s="394"/>
      <c r="AG199" s="394"/>
      <c r="AH199" s="394"/>
      <c r="AI199" s="394"/>
      <c r="AJ199" s="394"/>
      <c r="AK199" s="322"/>
      <c r="AL199" s="323"/>
      <c r="AM199" s="4"/>
    </row>
    <row r="200" spans="1:39" ht="9.9499999999999993" customHeight="1" thickBot="1" x14ac:dyDescent="0.25">
      <c r="A200" s="1"/>
      <c r="B200" s="92"/>
      <c r="C200" s="92"/>
      <c r="D200" s="92"/>
      <c r="E200" s="92"/>
      <c r="F200" s="92"/>
      <c r="G200" s="92"/>
      <c r="H200" s="92"/>
      <c r="I200" s="93"/>
      <c r="J200" s="93"/>
      <c r="K200" s="93"/>
      <c r="L200" s="92"/>
      <c r="M200" s="92"/>
      <c r="N200" s="92"/>
      <c r="O200" s="92"/>
      <c r="P200" s="92"/>
      <c r="Q200" s="92"/>
      <c r="R200" s="92"/>
      <c r="S200" s="92"/>
      <c r="T200" s="92"/>
      <c r="U200" s="92"/>
      <c r="V200" s="92"/>
      <c r="W200" s="92"/>
      <c r="X200" s="92"/>
      <c r="Y200" s="92"/>
      <c r="Z200" s="92"/>
      <c r="AA200" s="92"/>
      <c r="AB200" s="92"/>
      <c r="AC200" s="92"/>
      <c r="AD200" s="92"/>
      <c r="AE200" s="92"/>
      <c r="AF200" s="92"/>
      <c r="AG200" s="92"/>
      <c r="AH200" s="92"/>
      <c r="AI200" s="92"/>
      <c r="AJ200" s="92"/>
      <c r="AK200" s="92"/>
      <c r="AL200" s="92"/>
      <c r="AM200" s="4"/>
    </row>
    <row r="201" spans="1:39" ht="20.100000000000001" customHeight="1" thickBot="1" x14ac:dyDescent="0.25">
      <c r="A201" s="1"/>
      <c r="B201" s="364" t="s">
        <v>693</v>
      </c>
      <c r="C201" s="365"/>
      <c r="D201" s="366" t="s">
        <v>691</v>
      </c>
      <c r="E201" s="367"/>
      <c r="F201" s="367"/>
      <c r="G201" s="368"/>
      <c r="H201" s="94"/>
      <c r="I201" s="564">
        <f>SUM(I196:AL199)</f>
        <v>0</v>
      </c>
      <c r="J201" s="565"/>
      <c r="K201" s="565"/>
      <c r="L201" s="366"/>
      <c r="M201" s="366"/>
      <c r="N201" s="366"/>
      <c r="O201" s="366"/>
      <c r="P201" s="366"/>
      <c r="Q201" s="366"/>
      <c r="R201" s="366"/>
      <c r="S201" s="366"/>
      <c r="T201" s="366"/>
      <c r="U201" s="366"/>
      <c r="V201" s="366"/>
      <c r="W201" s="366"/>
      <c r="X201" s="366"/>
      <c r="Y201" s="366"/>
      <c r="Z201" s="366"/>
      <c r="AA201" s="366"/>
      <c r="AB201" s="366"/>
      <c r="AC201" s="366"/>
      <c r="AD201" s="366"/>
      <c r="AE201" s="366"/>
      <c r="AF201" s="366"/>
      <c r="AG201" s="366"/>
      <c r="AH201" s="366"/>
      <c r="AI201" s="366"/>
      <c r="AJ201" s="366"/>
      <c r="AK201" s="326"/>
      <c r="AL201" s="327"/>
      <c r="AM201" s="4"/>
    </row>
    <row r="202" spans="1:39" ht="9.9499999999999993" customHeight="1" thickBot="1" x14ac:dyDescent="0.25">
      <c r="A202" s="1"/>
      <c r="B202" s="92"/>
      <c r="C202" s="92"/>
      <c r="D202" s="92"/>
      <c r="E202" s="92"/>
      <c r="F202" s="92"/>
      <c r="G202" s="92"/>
      <c r="H202" s="92"/>
      <c r="I202" s="93"/>
      <c r="J202" s="93"/>
      <c r="K202" s="93"/>
      <c r="L202" s="92"/>
      <c r="M202" s="92"/>
      <c r="N202" s="92"/>
      <c r="O202" s="92"/>
      <c r="P202" s="92"/>
      <c r="Q202" s="92"/>
      <c r="R202" s="92"/>
      <c r="S202" s="92"/>
      <c r="T202" s="92"/>
      <c r="U202" s="92"/>
      <c r="V202" s="92"/>
      <c r="W202" s="92"/>
      <c r="X202" s="92"/>
      <c r="Y202" s="92"/>
      <c r="Z202" s="92"/>
      <c r="AA202" s="92"/>
      <c r="AB202" s="92"/>
      <c r="AC202" s="92"/>
      <c r="AD202" s="92"/>
      <c r="AE202" s="92"/>
      <c r="AF202" s="92"/>
      <c r="AG202" s="92"/>
      <c r="AH202" s="92"/>
      <c r="AI202" s="92"/>
      <c r="AJ202" s="92"/>
      <c r="AK202" s="92"/>
      <c r="AL202" s="92"/>
      <c r="AM202" s="4"/>
    </row>
    <row r="203" spans="1:39" ht="20.100000000000001" customHeight="1" thickBot="1" x14ac:dyDescent="0.25">
      <c r="A203" s="1"/>
      <c r="B203" s="364" t="s">
        <v>694</v>
      </c>
      <c r="C203" s="365"/>
      <c r="D203" s="372" t="s">
        <v>692</v>
      </c>
      <c r="E203" s="370"/>
      <c r="F203" s="370"/>
      <c r="G203" s="373">
        <f>IF(SUM(I17:AL17)&lt;1000000,0.25,IF(SUM(I17:AL17)&gt;25000000,0.1,0.25-((SUM(I17:AL17)-1000000)*(0.15/24000000))))</f>
        <v>0.25</v>
      </c>
      <c r="H203" s="374"/>
      <c r="I203" s="564">
        <f>G203*I201</f>
        <v>0</v>
      </c>
      <c r="J203" s="565"/>
      <c r="K203" s="565"/>
      <c r="L203" s="565"/>
      <c r="M203" s="565"/>
      <c r="N203" s="565"/>
      <c r="O203" s="565"/>
      <c r="P203" s="565"/>
      <c r="Q203" s="565"/>
      <c r="R203" s="565"/>
      <c r="S203" s="565"/>
      <c r="T203" s="565"/>
      <c r="U203" s="565"/>
      <c r="V203" s="565"/>
      <c r="W203" s="565"/>
      <c r="X203" s="565"/>
      <c r="Y203" s="565"/>
      <c r="Z203" s="565"/>
      <c r="AA203" s="565"/>
      <c r="AB203" s="565"/>
      <c r="AC203" s="565"/>
      <c r="AD203" s="565"/>
      <c r="AE203" s="565"/>
      <c r="AF203" s="565"/>
      <c r="AG203" s="565"/>
      <c r="AH203" s="565"/>
      <c r="AI203" s="565"/>
      <c r="AJ203" s="565"/>
      <c r="AK203" s="326"/>
      <c r="AL203" s="327"/>
      <c r="AM203" s="4"/>
    </row>
    <row r="204" spans="1:39" ht="9.9499999999999993" customHeight="1" thickBot="1" x14ac:dyDescent="0.25">
      <c r="A204" s="1"/>
      <c r="B204" s="95"/>
      <c r="C204" s="96"/>
      <c r="D204" s="96"/>
      <c r="E204" s="96"/>
      <c r="F204" s="97"/>
      <c r="G204" s="97"/>
      <c r="H204" s="98"/>
      <c r="I204" s="93"/>
      <c r="J204" s="93"/>
      <c r="K204" s="93"/>
      <c r="L204" s="93"/>
      <c r="M204" s="93"/>
      <c r="N204" s="93"/>
      <c r="O204" s="93"/>
      <c r="P204" s="93"/>
      <c r="Q204" s="93"/>
      <c r="R204" s="93"/>
      <c r="S204" s="93"/>
      <c r="T204" s="93"/>
      <c r="U204" s="93"/>
      <c r="V204" s="93"/>
      <c r="W204" s="93"/>
      <c r="X204" s="93"/>
      <c r="Y204" s="93"/>
      <c r="Z204" s="93"/>
      <c r="AA204" s="93"/>
      <c r="AB204" s="93"/>
      <c r="AC204" s="93"/>
      <c r="AD204" s="93"/>
      <c r="AE204" s="93"/>
      <c r="AF204" s="93"/>
      <c r="AG204" s="93"/>
      <c r="AH204" s="93"/>
      <c r="AI204" s="93"/>
      <c r="AJ204" s="93"/>
      <c r="AK204" s="93"/>
      <c r="AL204" s="93"/>
      <c r="AM204" s="4"/>
    </row>
    <row r="205" spans="1:39" ht="20.100000000000001" customHeight="1" thickBot="1" x14ac:dyDescent="0.25">
      <c r="A205" s="1"/>
      <c r="B205" s="364" t="s">
        <v>2</v>
      </c>
      <c r="C205" s="365"/>
      <c r="D205" s="372" t="s">
        <v>695</v>
      </c>
      <c r="E205" s="370"/>
      <c r="F205" s="370"/>
      <c r="G205" s="375">
        <v>0</v>
      </c>
      <c r="H205" s="376">
        <v>0.25</v>
      </c>
      <c r="I205" s="564">
        <f>-G205*(I201+I203)</f>
        <v>0</v>
      </c>
      <c r="J205" s="565"/>
      <c r="K205" s="565"/>
      <c r="L205" s="565"/>
      <c r="M205" s="565"/>
      <c r="N205" s="565"/>
      <c r="O205" s="565"/>
      <c r="P205" s="565"/>
      <c r="Q205" s="565"/>
      <c r="R205" s="565"/>
      <c r="S205" s="565"/>
      <c r="T205" s="565"/>
      <c r="U205" s="565"/>
      <c r="V205" s="565"/>
      <c r="W205" s="565"/>
      <c r="X205" s="565"/>
      <c r="Y205" s="565"/>
      <c r="Z205" s="565"/>
      <c r="AA205" s="565"/>
      <c r="AB205" s="565"/>
      <c r="AC205" s="565"/>
      <c r="AD205" s="565"/>
      <c r="AE205" s="565"/>
      <c r="AF205" s="565"/>
      <c r="AG205" s="565"/>
      <c r="AH205" s="565"/>
      <c r="AI205" s="565"/>
      <c r="AJ205" s="565"/>
      <c r="AK205" s="326"/>
      <c r="AL205" s="327"/>
      <c r="AM205" s="4"/>
    </row>
    <row r="206" spans="1:39" ht="15" customHeight="1" thickBot="1" x14ac:dyDescent="0.25">
      <c r="A206" s="1"/>
      <c r="B206" s="99"/>
      <c r="C206" s="99"/>
      <c r="D206" s="99"/>
      <c r="E206" s="99"/>
      <c r="F206" s="99"/>
      <c r="G206" s="100"/>
      <c r="H206" s="101"/>
      <c r="I206" s="101"/>
      <c r="J206" s="101"/>
      <c r="K206" s="101"/>
      <c r="L206" s="101"/>
      <c r="M206" s="101"/>
      <c r="N206" s="101"/>
      <c r="O206" s="101"/>
      <c r="P206" s="101"/>
      <c r="Q206" s="101"/>
      <c r="R206" s="101"/>
      <c r="S206" s="101"/>
      <c r="T206" s="101"/>
      <c r="U206" s="101"/>
      <c r="V206" s="101"/>
      <c r="W206" s="101"/>
      <c r="X206" s="101"/>
      <c r="Y206" s="101"/>
      <c r="Z206" s="101"/>
      <c r="AA206" s="101"/>
      <c r="AB206" s="101"/>
      <c r="AC206" s="101"/>
      <c r="AD206" s="101"/>
      <c r="AE206" s="101"/>
      <c r="AF206" s="101"/>
      <c r="AG206" s="101"/>
      <c r="AH206" s="101"/>
      <c r="AI206" s="101"/>
      <c r="AJ206" s="101"/>
      <c r="AK206" s="101"/>
      <c r="AL206" s="101"/>
      <c r="AM206" s="4"/>
    </row>
    <row r="207" spans="1:39" ht="20.100000000000001" customHeight="1" thickBot="1" x14ac:dyDescent="0.25">
      <c r="A207" s="1"/>
      <c r="B207" s="369" t="s">
        <v>696</v>
      </c>
      <c r="C207" s="370"/>
      <c r="D207" s="371" t="s">
        <v>698</v>
      </c>
      <c r="E207" s="367"/>
      <c r="F207" s="367"/>
      <c r="G207" s="367"/>
      <c r="H207" s="368"/>
      <c r="I207" s="605">
        <f>I201+I203+I205</f>
        <v>0</v>
      </c>
      <c r="J207" s="606"/>
      <c r="K207" s="606"/>
      <c r="L207" s="607"/>
      <c r="M207" s="607"/>
      <c r="N207" s="607"/>
      <c r="O207" s="607"/>
      <c r="P207" s="607"/>
      <c r="Q207" s="607"/>
      <c r="R207" s="607"/>
      <c r="S207" s="607"/>
      <c r="T207" s="607"/>
      <c r="U207" s="607"/>
      <c r="V207" s="607"/>
      <c r="W207" s="607"/>
      <c r="X207" s="607"/>
      <c r="Y207" s="607"/>
      <c r="Z207" s="607"/>
      <c r="AA207" s="607"/>
      <c r="AB207" s="607"/>
      <c r="AC207" s="607"/>
      <c r="AD207" s="607"/>
      <c r="AE207" s="607"/>
      <c r="AF207" s="607"/>
      <c r="AG207" s="607"/>
      <c r="AH207" s="607"/>
      <c r="AI207" s="607"/>
      <c r="AJ207" s="607"/>
      <c r="AK207" s="326"/>
      <c r="AL207" s="327"/>
      <c r="AM207" s="4"/>
    </row>
    <row r="208" spans="1:39" ht="15" customHeight="1" x14ac:dyDescent="0.2">
      <c r="A208" s="1"/>
      <c r="B208" s="608" t="s">
        <v>673</v>
      </c>
      <c r="C208" s="609"/>
      <c r="D208" s="609"/>
      <c r="E208" s="609"/>
      <c r="F208" s="609"/>
      <c r="G208" s="609"/>
      <c r="H208" s="609"/>
      <c r="I208" s="609"/>
      <c r="J208" s="609"/>
      <c r="K208" s="609"/>
      <c r="L208" s="609"/>
      <c r="M208" s="609"/>
      <c r="N208" s="609"/>
      <c r="O208" s="609"/>
      <c r="P208" s="609"/>
      <c r="Q208" s="609"/>
      <c r="R208" s="609"/>
      <c r="S208" s="609"/>
      <c r="T208" s="609"/>
      <c r="U208" s="609"/>
      <c r="V208" s="609"/>
      <c r="W208" s="609"/>
      <c r="X208" s="609"/>
      <c r="Y208" s="609"/>
      <c r="Z208" s="609"/>
      <c r="AA208" s="609"/>
      <c r="AB208" s="609"/>
      <c r="AC208" s="609"/>
      <c r="AD208" s="609"/>
      <c r="AE208" s="609"/>
      <c r="AF208" s="609"/>
      <c r="AG208" s="609"/>
      <c r="AH208" s="609"/>
      <c r="AI208" s="609"/>
      <c r="AJ208" s="609"/>
      <c r="AK208" s="610"/>
      <c r="AL208" s="611"/>
      <c r="AM208" s="4"/>
    </row>
    <row r="209" spans="1:39" ht="47.25" customHeight="1" x14ac:dyDescent="0.2">
      <c r="A209" s="1"/>
      <c r="B209" s="612" t="s">
        <v>697</v>
      </c>
      <c r="C209" s="613"/>
      <c r="D209" s="613"/>
      <c r="E209" s="613"/>
      <c r="F209" s="613"/>
      <c r="G209" s="613"/>
      <c r="H209" s="613"/>
      <c r="I209" s="613"/>
      <c r="J209" s="613"/>
      <c r="K209" s="613"/>
      <c r="L209" s="613"/>
      <c r="M209" s="613"/>
      <c r="N209" s="613"/>
      <c r="O209" s="613"/>
      <c r="P209" s="613"/>
      <c r="Q209" s="613"/>
      <c r="R209" s="613"/>
      <c r="S209" s="613"/>
      <c r="T209" s="613"/>
      <c r="U209" s="613"/>
      <c r="V209" s="613"/>
      <c r="W209" s="613"/>
      <c r="X209" s="613"/>
      <c r="Y209" s="613"/>
      <c r="Z209" s="613"/>
      <c r="AA209" s="613"/>
      <c r="AB209" s="613"/>
      <c r="AC209" s="613"/>
      <c r="AD209" s="613"/>
      <c r="AE209" s="613"/>
      <c r="AF209" s="613"/>
      <c r="AG209" s="613"/>
      <c r="AH209" s="613"/>
      <c r="AI209" s="613"/>
      <c r="AJ209" s="613"/>
      <c r="AK209" s="614"/>
      <c r="AL209" s="614"/>
      <c r="AM209" s="4"/>
    </row>
    <row r="210" spans="1:39" x14ac:dyDescent="0.2">
      <c r="A210" s="1"/>
      <c r="B210" s="11"/>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4"/>
    </row>
    <row r="211" spans="1:39" x14ac:dyDescent="0.2">
      <c r="B211" s="18"/>
      <c r="C211" s="19"/>
      <c r="D211" s="18"/>
      <c r="E211" s="18"/>
      <c r="F211" s="20"/>
      <c r="G211" s="21"/>
      <c r="H211" s="22"/>
      <c r="I211" s="23"/>
      <c r="J211" s="23"/>
      <c r="K211" s="23"/>
      <c r="L211" s="23"/>
      <c r="M211" s="23"/>
      <c r="N211" s="23"/>
      <c r="O211" s="23"/>
      <c r="P211" s="23"/>
      <c r="Q211" s="23"/>
      <c r="R211" s="23"/>
      <c r="S211" s="23"/>
      <c r="T211" s="23"/>
      <c r="U211" s="23"/>
      <c r="V211" s="23"/>
      <c r="W211" s="23"/>
      <c r="X211" s="23"/>
      <c r="Y211" s="23"/>
      <c r="Z211" s="23"/>
      <c r="AA211" s="23"/>
      <c r="AB211" s="23"/>
      <c r="AC211" s="23"/>
      <c r="AD211" s="23"/>
      <c r="AE211" s="23"/>
      <c r="AF211" s="23"/>
      <c r="AG211" s="23"/>
      <c r="AH211" s="23"/>
      <c r="AI211" s="23"/>
      <c r="AJ211" s="23"/>
      <c r="AK211" s="23"/>
      <c r="AL211" s="23"/>
    </row>
    <row r="212" spans="1:39" ht="14.25" x14ac:dyDescent="0.2">
      <c r="B212" s="24"/>
      <c r="C212" s="601" t="s">
        <v>706</v>
      </c>
      <c r="D212" s="601"/>
      <c r="E212" s="601"/>
      <c r="F212" s="601"/>
      <c r="G212" s="24"/>
      <c r="H212" s="25"/>
      <c r="I212" s="24"/>
      <c r="J212" s="24"/>
      <c r="K212" s="24"/>
      <c r="L212" s="24"/>
      <c r="M212" s="24"/>
      <c r="N212" s="24"/>
      <c r="O212" s="24"/>
      <c r="P212" s="24"/>
      <c r="Q212" s="24"/>
      <c r="R212" s="24"/>
      <c r="S212" s="24"/>
      <c r="T212" s="24"/>
      <c r="U212" s="24"/>
      <c r="V212" s="24"/>
      <c r="W212" s="24"/>
      <c r="X212" s="24"/>
      <c r="Y212" s="24"/>
      <c r="Z212" s="24"/>
      <c r="AA212" s="24"/>
      <c r="AB212" s="24"/>
      <c r="AC212" s="24"/>
      <c r="AD212" s="602" t="s">
        <v>29</v>
      </c>
      <c r="AE212" s="602"/>
      <c r="AF212" s="602"/>
      <c r="AG212" s="602"/>
      <c r="AH212" s="602"/>
      <c r="AI212" s="602"/>
      <c r="AJ212" s="24"/>
      <c r="AK212" s="24"/>
      <c r="AL212" s="24"/>
    </row>
    <row r="213" spans="1:39" x14ac:dyDescent="0.2">
      <c r="B213" s="24"/>
      <c r="C213" s="24"/>
      <c r="D213" s="24"/>
      <c r="E213" s="24"/>
      <c r="F213" s="24"/>
      <c r="G213" s="24"/>
      <c r="H213" s="25"/>
      <c r="I213" s="24"/>
      <c r="J213" s="24"/>
      <c r="K213" s="24"/>
      <c r="L213" s="24"/>
      <c r="M213" s="24"/>
      <c r="N213" s="24"/>
      <c r="O213" s="24"/>
      <c r="P213" s="24"/>
      <c r="Q213" s="24"/>
      <c r="R213" s="24"/>
      <c r="S213" s="24"/>
      <c r="T213" s="24"/>
      <c r="U213" s="24"/>
      <c r="V213" s="24"/>
      <c r="W213" s="24"/>
      <c r="X213" s="24"/>
      <c r="Y213" s="24"/>
      <c r="Z213" s="24"/>
      <c r="AA213" s="24"/>
      <c r="AB213" s="24"/>
      <c r="AC213" s="24"/>
      <c r="AD213" s="24"/>
      <c r="AE213" s="24"/>
      <c r="AF213" s="24"/>
      <c r="AG213" s="24"/>
      <c r="AH213" s="24"/>
      <c r="AI213" s="24"/>
      <c r="AJ213" s="24"/>
      <c r="AK213" s="24"/>
      <c r="AL213" s="24"/>
    </row>
    <row r="214" spans="1:39" x14ac:dyDescent="0.2">
      <c r="B214" s="24"/>
      <c r="C214" s="24" t="s">
        <v>674</v>
      </c>
      <c r="D214" s="24"/>
      <c r="E214" s="24"/>
      <c r="F214" s="24"/>
      <c r="G214" s="24"/>
      <c r="H214" s="25"/>
      <c r="I214" s="24"/>
      <c r="J214" s="24"/>
      <c r="K214" s="24"/>
      <c r="L214" s="24"/>
      <c r="M214" s="24"/>
      <c r="N214" s="24"/>
      <c r="O214" s="24"/>
      <c r="P214" s="24"/>
      <c r="Q214" s="24"/>
      <c r="R214" s="24"/>
      <c r="S214" s="24"/>
      <c r="T214" s="24"/>
      <c r="U214" s="24"/>
      <c r="V214" s="24"/>
      <c r="W214" s="24"/>
      <c r="X214" s="24"/>
      <c r="Y214" s="24"/>
      <c r="Z214" s="24"/>
      <c r="AA214" s="24"/>
      <c r="AB214" s="24"/>
      <c r="AC214" s="24"/>
      <c r="AD214" s="24"/>
      <c r="AE214" s="24"/>
      <c r="AF214" s="24"/>
      <c r="AG214" s="24"/>
      <c r="AH214" s="24"/>
      <c r="AI214" s="24"/>
      <c r="AJ214" s="24"/>
      <c r="AK214" s="24"/>
      <c r="AL214" s="24"/>
    </row>
    <row r="215" spans="1:39" x14ac:dyDescent="0.2">
      <c r="B215" s="24"/>
      <c r="C215" s="24" t="s">
        <v>675</v>
      </c>
      <c r="D215" s="24"/>
      <c r="E215" s="24"/>
      <c r="F215" s="24"/>
      <c r="G215" s="24"/>
      <c r="H215" s="25"/>
      <c r="I215" s="24"/>
      <c r="J215" s="24"/>
      <c r="K215" s="24"/>
      <c r="L215" s="24"/>
      <c r="M215" s="24"/>
      <c r="N215" s="24"/>
      <c r="O215" s="24"/>
      <c r="P215" s="24"/>
      <c r="Q215" s="24"/>
      <c r="R215" s="24"/>
      <c r="S215" s="24"/>
      <c r="T215" s="24"/>
      <c r="U215" s="24"/>
      <c r="V215" s="24"/>
      <c r="W215" s="24"/>
      <c r="X215" s="24"/>
      <c r="Y215" s="24"/>
      <c r="Z215" s="24"/>
      <c r="AA215" s="24"/>
      <c r="AB215" s="24"/>
      <c r="AC215" s="24"/>
      <c r="AD215" s="24"/>
      <c r="AE215" s="24"/>
      <c r="AF215" s="24"/>
      <c r="AG215" s="24"/>
      <c r="AH215" s="24"/>
      <c r="AI215" s="24"/>
      <c r="AJ215" s="24"/>
      <c r="AK215" s="24"/>
      <c r="AL215" s="24"/>
    </row>
    <row r="216" spans="1:39" x14ac:dyDescent="0.2">
      <c r="B216" s="24"/>
      <c r="C216" s="24"/>
      <c r="D216" s="24"/>
      <c r="E216" s="24"/>
      <c r="F216" s="24"/>
      <c r="G216" s="24"/>
      <c r="H216" s="25"/>
      <c r="I216" s="24"/>
      <c r="J216" s="24"/>
      <c r="K216" s="24"/>
      <c r="L216" s="24"/>
      <c r="M216" s="24"/>
      <c r="N216" s="24"/>
      <c r="O216" s="24"/>
      <c r="P216" s="24"/>
      <c r="Q216" s="24"/>
      <c r="R216" s="24"/>
      <c r="S216" s="24"/>
      <c r="T216" s="24"/>
      <c r="U216" s="24"/>
      <c r="V216" s="24"/>
      <c r="W216" s="24"/>
      <c r="X216" s="24"/>
      <c r="Y216" s="24"/>
      <c r="Z216" s="24"/>
      <c r="AA216" s="24"/>
      <c r="AB216" s="24"/>
      <c r="AC216" s="24"/>
      <c r="AD216" s="24"/>
      <c r="AE216" s="24"/>
      <c r="AF216" s="24"/>
      <c r="AG216" s="24"/>
      <c r="AH216" s="24"/>
      <c r="AI216" s="24"/>
      <c r="AJ216" s="24"/>
      <c r="AK216" s="24"/>
      <c r="AL216" s="24"/>
    </row>
    <row r="217" spans="1:39" x14ac:dyDescent="0.2">
      <c r="B217" s="17"/>
      <c r="C217" s="17"/>
      <c r="D217" s="17"/>
      <c r="E217" s="17"/>
      <c r="F217" s="17"/>
      <c r="G217" s="17"/>
      <c r="H217" s="26"/>
      <c r="I217" s="17"/>
      <c r="J217" s="17"/>
      <c r="K217" s="17"/>
      <c r="L217" s="17"/>
      <c r="M217" s="17"/>
      <c r="N217" s="17"/>
      <c r="O217" s="17"/>
      <c r="P217" s="17"/>
      <c r="Q217" s="17"/>
      <c r="R217" s="17"/>
      <c r="S217" s="17"/>
      <c r="T217" s="17"/>
      <c r="U217" s="17"/>
      <c r="V217" s="17"/>
      <c r="W217" s="17"/>
      <c r="X217" s="17"/>
      <c r="Y217" s="17"/>
      <c r="Z217" s="17"/>
      <c r="AA217" s="17"/>
      <c r="AB217" s="17"/>
      <c r="AC217" s="17"/>
      <c r="AD217" s="17"/>
      <c r="AE217" s="17"/>
      <c r="AF217" s="17"/>
      <c r="AG217" s="17"/>
      <c r="AH217" s="17"/>
      <c r="AI217" s="17"/>
      <c r="AJ217" s="17"/>
      <c r="AK217" s="17"/>
      <c r="AL217" s="17"/>
    </row>
    <row r="219" spans="1:39" x14ac:dyDescent="0.2">
      <c r="B219" s="15"/>
      <c r="AA219" s="15"/>
    </row>
  </sheetData>
  <sheetProtection algorithmName="SHA-512" hashValue="0RdryCExbOt/ubeo5q+Q46QVPDKCVnZhrSQGOJ0HBilpf23oc0d8bf/HWSRuv8xo2s7W2rANAj2jClpGnmSP4Q==" saltValue="XTzaBZDwyf7rOUPLnCAGfA==" spinCount="100000" sheet="1" objects="1" scenarios="1" formatRows="0"/>
  <mergeCells count="866">
    <mergeCell ref="O123:O125"/>
    <mergeCell ref="R123:R125"/>
    <mergeCell ref="AG118:AI118"/>
    <mergeCell ref="AJ137:AL137"/>
    <mergeCell ref="AJ126:AL126"/>
    <mergeCell ref="AD106:AF106"/>
    <mergeCell ref="AD107:AF107"/>
    <mergeCell ref="AD108:AF108"/>
    <mergeCell ref="AD109:AF109"/>
    <mergeCell ref="AJ127:AL127"/>
    <mergeCell ref="AJ125:AL125"/>
    <mergeCell ref="AJ123:AL123"/>
    <mergeCell ref="AJ124:AL124"/>
    <mergeCell ref="AJ117:AL117"/>
    <mergeCell ref="AJ114:AL114"/>
    <mergeCell ref="AG111:AI111"/>
    <mergeCell ref="AG112:AI112"/>
    <mergeCell ref="AJ108:AL108"/>
    <mergeCell ref="AA112:AC112"/>
    <mergeCell ref="AD112:AF112"/>
    <mergeCell ref="I130:AL130"/>
    <mergeCell ref="I129:K129"/>
    <mergeCell ref="AJ134:AL134"/>
    <mergeCell ref="AJ135:AL135"/>
    <mergeCell ref="AQ16:AS16"/>
    <mergeCell ref="AT16:AV16"/>
    <mergeCell ref="AW16:AY16"/>
    <mergeCell ref="BC16:BE16"/>
    <mergeCell ref="BF16:BH16"/>
    <mergeCell ref="BI16:BK16"/>
    <mergeCell ref="BL16:BN16"/>
    <mergeCell ref="L120:L122"/>
    <mergeCell ref="O120:O122"/>
    <mergeCell ref="R120:R122"/>
    <mergeCell ref="X117:Z117"/>
    <mergeCell ref="AA117:AC117"/>
    <mergeCell ref="AD117:AF117"/>
    <mergeCell ref="AG117:AI117"/>
    <mergeCell ref="AG110:AI110"/>
    <mergeCell ref="AJ115:AL115"/>
    <mergeCell ref="AG116:AI116"/>
    <mergeCell ref="AJ116:AL116"/>
    <mergeCell ref="AJ118:AL118"/>
    <mergeCell ref="AJ119:AL119"/>
    <mergeCell ref="AJ120:AL120"/>
    <mergeCell ref="AJ121:AL121"/>
    <mergeCell ref="AZ16:BB16"/>
    <mergeCell ref="AJ93:AL93"/>
    <mergeCell ref="BO16:BQ16"/>
    <mergeCell ref="X163:X164"/>
    <mergeCell ref="X165:X166"/>
    <mergeCell ref="AD163:AD164"/>
    <mergeCell ref="AD165:AD166"/>
    <mergeCell ref="AG163:AG164"/>
    <mergeCell ref="AG165:AG166"/>
    <mergeCell ref="AA163:AA164"/>
    <mergeCell ref="AA165:AA166"/>
    <mergeCell ref="X120:X122"/>
    <mergeCell ref="AA120:AA122"/>
    <mergeCell ref="AD120:AD122"/>
    <mergeCell ref="AG120:AG122"/>
    <mergeCell ref="X123:X125"/>
    <mergeCell ref="AA123:AA125"/>
    <mergeCell ref="AD123:AD125"/>
    <mergeCell ref="AG123:AG125"/>
    <mergeCell ref="AJ107:AL107"/>
    <mergeCell ref="AD102:AF102"/>
    <mergeCell ref="AD103:AF103"/>
    <mergeCell ref="AD104:AF104"/>
    <mergeCell ref="X118:Z118"/>
    <mergeCell ref="AA118:AC118"/>
    <mergeCell ref="AN16:AP16"/>
    <mergeCell ref="AJ94:AL94"/>
    <mergeCell ref="AJ95:AL95"/>
    <mergeCell ref="AJ96:AL96"/>
    <mergeCell ref="AJ97:AL97"/>
    <mergeCell ref="AJ98:AL98"/>
    <mergeCell ref="AJ99:AL99"/>
    <mergeCell ref="AJ100:AL100"/>
    <mergeCell ref="AJ88:AL88"/>
    <mergeCell ref="I89:AL89"/>
    <mergeCell ref="I88:K88"/>
    <mergeCell ref="L88:N88"/>
    <mergeCell ref="O88:Q88"/>
    <mergeCell ref="H32:H34"/>
    <mergeCell ref="AG32:AG34"/>
    <mergeCell ref="AJ32:AJ34"/>
    <mergeCell ref="H35:H37"/>
    <mergeCell ref="AG35:AG37"/>
    <mergeCell ref="AJ35:AJ37"/>
    <mergeCell ref="AJ92:AL92"/>
    <mergeCell ref="AD69:AF69"/>
    <mergeCell ref="R88:T88"/>
    <mergeCell ref="X88:Z88"/>
    <mergeCell ref="AA88:AC88"/>
    <mergeCell ref="AD88:AF88"/>
    <mergeCell ref="AG88:AI88"/>
    <mergeCell ref="AJ70:AL70"/>
    <mergeCell ref="X76:Z76"/>
    <mergeCell ref="AA76:AC76"/>
    <mergeCell ref="AD76:AF76"/>
    <mergeCell ref="AG76:AI76"/>
    <mergeCell ref="X77:Z77"/>
    <mergeCell ref="AA77:AC77"/>
    <mergeCell ref="AD77:AF77"/>
    <mergeCell ref="AG77:AI77"/>
    <mergeCell ref="AD73:AF73"/>
    <mergeCell ref="AD75:AF75"/>
    <mergeCell ref="AJ165:AL165"/>
    <mergeCell ref="AJ166:AL166"/>
    <mergeCell ref="I146:AL146"/>
    <mergeCell ref="H104:H109"/>
    <mergeCell ref="I104:I109"/>
    <mergeCell ref="L104:L109"/>
    <mergeCell ref="O104:O109"/>
    <mergeCell ref="R104:R109"/>
    <mergeCell ref="X104:X109"/>
    <mergeCell ref="AA104:AA109"/>
    <mergeCell ref="AG104:AG109"/>
    <mergeCell ref="H120:H122"/>
    <mergeCell ref="O129:Q129"/>
    <mergeCell ref="R129:T129"/>
    <mergeCell ref="X129:Z129"/>
    <mergeCell ref="AA129:AC129"/>
    <mergeCell ref="AD129:AF129"/>
    <mergeCell ref="AG129:AI129"/>
    <mergeCell ref="AD105:AF105"/>
    <mergeCell ref="U111:W111"/>
    <mergeCell ref="AD118:AF118"/>
    <mergeCell ref="AJ122:AL122"/>
    <mergeCell ref="L129:N129"/>
    <mergeCell ref="L123:L125"/>
    <mergeCell ref="AJ85:AL85"/>
    <mergeCell ref="AJ86:AL86"/>
    <mergeCell ref="AD79:AD81"/>
    <mergeCell ref="U79:U81"/>
    <mergeCell ref="U82:U84"/>
    <mergeCell ref="U88:W88"/>
    <mergeCell ref="I79:I81"/>
    <mergeCell ref="AG82:AG84"/>
    <mergeCell ref="I82:I84"/>
    <mergeCell ref="L82:L84"/>
    <mergeCell ref="O82:O84"/>
    <mergeCell ref="R82:R84"/>
    <mergeCell ref="X82:X84"/>
    <mergeCell ref="AJ67:AL67"/>
    <mergeCell ref="AJ68:AL68"/>
    <mergeCell ref="AJ69:AL69"/>
    <mergeCell ref="AJ81:AL81"/>
    <mergeCell ref="AJ82:AL82"/>
    <mergeCell ref="AJ83:AL83"/>
    <mergeCell ref="AJ84:AL84"/>
    <mergeCell ref="AJ73:AL73"/>
    <mergeCell ref="AJ74:AL74"/>
    <mergeCell ref="AJ75:AL75"/>
    <mergeCell ref="AJ76:AL76"/>
    <mergeCell ref="AJ77:AL77"/>
    <mergeCell ref="AJ78:AL78"/>
    <mergeCell ref="AJ79:AL79"/>
    <mergeCell ref="AJ80:AL80"/>
    <mergeCell ref="AJ72:AL72"/>
    <mergeCell ref="AJ71:AL71"/>
    <mergeCell ref="L51:N51"/>
    <mergeCell ref="AJ59:AL59"/>
    <mergeCell ref="AJ60:AL60"/>
    <mergeCell ref="AJ61:AL61"/>
    <mergeCell ref="AJ62:AL62"/>
    <mergeCell ref="AJ63:AL63"/>
    <mergeCell ref="AJ64:AL64"/>
    <mergeCell ref="AJ65:AL65"/>
    <mergeCell ref="AJ66:AL66"/>
    <mergeCell ref="AJ58:AL58"/>
    <mergeCell ref="I55:AL55"/>
    <mergeCell ref="B57:AL57"/>
    <mergeCell ref="I54:K54"/>
    <mergeCell ref="L54:N54"/>
    <mergeCell ref="O54:Q54"/>
    <mergeCell ref="R54:T54"/>
    <mergeCell ref="X54:Z54"/>
    <mergeCell ref="AA54:AC54"/>
    <mergeCell ref="AD54:AF54"/>
    <mergeCell ref="AG54:AI54"/>
    <mergeCell ref="AJ54:AL54"/>
    <mergeCell ref="B55:G55"/>
    <mergeCell ref="B53:E53"/>
    <mergeCell ref="U51:W51"/>
    <mergeCell ref="X37:Z37"/>
    <mergeCell ref="AA37:AC37"/>
    <mergeCell ref="AD37:AF37"/>
    <mergeCell ref="AA39:AC39"/>
    <mergeCell ref="AD39:AF39"/>
    <mergeCell ref="L50:N50"/>
    <mergeCell ref="O50:Q50"/>
    <mergeCell ref="R50:T50"/>
    <mergeCell ref="X50:Z50"/>
    <mergeCell ref="AA50:AC50"/>
    <mergeCell ref="AD50:AF50"/>
    <mergeCell ref="O39:Q39"/>
    <mergeCell ref="R39:T39"/>
    <mergeCell ref="X39:Z39"/>
    <mergeCell ref="R49:T49"/>
    <mergeCell ref="X49:Z49"/>
    <mergeCell ref="AA49:AC49"/>
    <mergeCell ref="AD49:AF49"/>
    <mergeCell ref="U37:W37"/>
    <mergeCell ref="AJ17:AL17"/>
    <mergeCell ref="AJ19:AL19"/>
    <mergeCell ref="O19:Q19"/>
    <mergeCell ref="R19:T19"/>
    <mergeCell ref="X19:Z19"/>
    <mergeCell ref="AA19:AC19"/>
    <mergeCell ref="AD19:AF19"/>
    <mergeCell ref="AG19:AI19"/>
    <mergeCell ref="R35:T35"/>
    <mergeCell ref="X35:Z35"/>
    <mergeCell ref="AA23:AC23"/>
    <mergeCell ref="AA27:AC27"/>
    <mergeCell ref="AG23:AI23"/>
    <mergeCell ref="AG24:AI24"/>
    <mergeCell ref="AG25:AI25"/>
    <mergeCell ref="AA34:AC34"/>
    <mergeCell ref="AD34:AF34"/>
    <mergeCell ref="AA35:AC35"/>
    <mergeCell ref="AD35:AF35"/>
    <mergeCell ref="AA29:AC29"/>
    <mergeCell ref="AD29:AF29"/>
    <mergeCell ref="X20:Z20"/>
    <mergeCell ref="R32:T32"/>
    <mergeCell ref="X32:Z32"/>
    <mergeCell ref="L18:N18"/>
    <mergeCell ref="O18:Q18"/>
    <mergeCell ref="R18:T18"/>
    <mergeCell ref="X18:Z18"/>
    <mergeCell ref="AA18:AC18"/>
    <mergeCell ref="AD18:AF18"/>
    <mergeCell ref="AG18:AI18"/>
    <mergeCell ref="AJ18:AL18"/>
    <mergeCell ref="B2:AL2"/>
    <mergeCell ref="B4:AL4"/>
    <mergeCell ref="B6:AL6"/>
    <mergeCell ref="B7:AL7"/>
    <mergeCell ref="B12:AL12"/>
    <mergeCell ref="I15:AL15"/>
    <mergeCell ref="L16:N16"/>
    <mergeCell ref="O16:Q16"/>
    <mergeCell ref="R16:T16"/>
    <mergeCell ref="X16:Z16"/>
    <mergeCell ref="AA16:AC16"/>
    <mergeCell ref="AD16:AF16"/>
    <mergeCell ref="AG16:AI16"/>
    <mergeCell ref="AJ16:AL16"/>
    <mergeCell ref="B14:H14"/>
    <mergeCell ref="B15:H15"/>
    <mergeCell ref="B16:H16"/>
    <mergeCell ref="I16:K16"/>
    <mergeCell ref="C212:F212"/>
    <mergeCell ref="AD212:AI212"/>
    <mergeCell ref="B175:B179"/>
    <mergeCell ref="C175:C179"/>
    <mergeCell ref="F180:G180"/>
    <mergeCell ref="F181:G181"/>
    <mergeCell ref="B180:E180"/>
    <mergeCell ref="B181:E181"/>
    <mergeCell ref="O181:Q181"/>
    <mergeCell ref="R181:T181"/>
    <mergeCell ref="X181:Z181"/>
    <mergeCell ref="AA181:AC181"/>
    <mergeCell ref="AD181:AF181"/>
    <mergeCell ref="AG181:AI181"/>
    <mergeCell ref="I177:K177"/>
    <mergeCell ref="O177:Q177"/>
    <mergeCell ref="R177:T177"/>
    <mergeCell ref="I207:AL207"/>
    <mergeCell ref="B208:AL208"/>
    <mergeCell ref="B209:AL209"/>
    <mergeCell ref="I194:AL194"/>
    <mergeCell ref="I195:AL195"/>
    <mergeCell ref="I196:AL196"/>
    <mergeCell ref="I197:AL197"/>
    <mergeCell ref="B170:E170"/>
    <mergeCell ref="B171:E171"/>
    <mergeCell ref="B149:B169"/>
    <mergeCell ref="B148:AL148"/>
    <mergeCell ref="AJ149:AL149"/>
    <mergeCell ref="AJ150:AL150"/>
    <mergeCell ref="AJ153:AL153"/>
    <mergeCell ref="AJ154:AL154"/>
    <mergeCell ref="AJ155:AL155"/>
    <mergeCell ref="AJ156:AL156"/>
    <mergeCell ref="AJ169:AL169"/>
    <mergeCell ref="AJ151:AL151"/>
    <mergeCell ref="AJ152:AL152"/>
    <mergeCell ref="I171:K171"/>
    <mergeCell ref="L171:N171"/>
    <mergeCell ref="O171:Q171"/>
    <mergeCell ref="R171:T171"/>
    <mergeCell ref="X171:Z171"/>
    <mergeCell ref="AA171:AC171"/>
    <mergeCell ref="AD171:AF171"/>
    <mergeCell ref="AG171:AI171"/>
    <mergeCell ref="H154:H159"/>
    <mergeCell ref="AJ136:AL136"/>
    <mergeCell ref="E139:G139"/>
    <mergeCell ref="E140:G140"/>
    <mergeCell ref="E141:G141"/>
    <mergeCell ref="R154:R159"/>
    <mergeCell ref="X154:X159"/>
    <mergeCell ref="O154:O159"/>
    <mergeCell ref="AJ157:AL157"/>
    <mergeCell ref="AJ158:AL158"/>
    <mergeCell ref="AJ159:AL159"/>
    <mergeCell ref="B144:E144"/>
    <mergeCell ref="F144:G144"/>
    <mergeCell ref="F145:G145"/>
    <mergeCell ref="AJ142:AL142"/>
    <mergeCell ref="AJ143:AL143"/>
    <mergeCell ref="I145:K145"/>
    <mergeCell ref="L145:N145"/>
    <mergeCell ref="O145:Q145"/>
    <mergeCell ref="R145:T145"/>
    <mergeCell ref="X145:Z145"/>
    <mergeCell ref="AA145:AC145"/>
    <mergeCell ref="AD145:AF145"/>
    <mergeCell ref="L154:L159"/>
    <mergeCell ref="E136:G136"/>
    <mergeCell ref="AJ138:AL138"/>
    <mergeCell ref="AJ139:AL139"/>
    <mergeCell ref="AJ140:AL140"/>
    <mergeCell ref="AJ141:AL141"/>
    <mergeCell ref="AJ181:AL181"/>
    <mergeCell ref="R165:R166"/>
    <mergeCell ref="H163:H164"/>
    <mergeCell ref="F171:G171"/>
    <mergeCell ref="AG145:AI145"/>
    <mergeCell ref="H165:H166"/>
    <mergeCell ref="I163:I164"/>
    <mergeCell ref="I165:I166"/>
    <mergeCell ref="L163:L164"/>
    <mergeCell ref="L165:L166"/>
    <mergeCell ref="O163:O164"/>
    <mergeCell ref="O165:O166"/>
    <mergeCell ref="R163:R164"/>
    <mergeCell ref="AJ145:AL145"/>
    <mergeCell ref="AJ171:AL171"/>
    <mergeCell ref="AJ162:AL162"/>
    <mergeCell ref="AJ163:AL163"/>
    <mergeCell ref="AJ164:AL164"/>
    <mergeCell ref="AJ176:AL176"/>
    <mergeCell ref="AA154:AA159"/>
    <mergeCell ref="I39:K39"/>
    <mergeCell ref="L39:N39"/>
    <mergeCell ref="B40:G40"/>
    <mergeCell ref="I40:AL40"/>
    <mergeCell ref="B42:AL42"/>
    <mergeCell ref="AJ47:AL47"/>
    <mergeCell ref="AJ48:AL48"/>
    <mergeCell ref="E43:G43"/>
    <mergeCell ref="E44:G44"/>
    <mergeCell ref="E45:G45"/>
    <mergeCell ref="E46:G46"/>
    <mergeCell ref="E47:G47"/>
    <mergeCell ref="AJ44:AL44"/>
    <mergeCell ref="AJ45:AL45"/>
    <mergeCell ref="AJ46:AL46"/>
    <mergeCell ref="B43:B52"/>
    <mergeCell ref="C46:C48"/>
    <mergeCell ref="C49:C51"/>
    <mergeCell ref="B39:E39"/>
    <mergeCell ref="C43:C45"/>
    <mergeCell ref="F39:G39"/>
    <mergeCell ref="U39:W39"/>
    <mergeCell ref="U49:W49"/>
    <mergeCell ref="U50:W50"/>
    <mergeCell ref="O17:Q17"/>
    <mergeCell ref="R17:T17"/>
    <mergeCell ref="X17:Z17"/>
    <mergeCell ref="AA17:AC17"/>
    <mergeCell ref="AD17:AF17"/>
    <mergeCell ref="AG17:AI17"/>
    <mergeCell ref="AA20:AC20"/>
    <mergeCell ref="AD20:AF20"/>
    <mergeCell ref="AG20:AI20"/>
    <mergeCell ref="I199:AL199"/>
    <mergeCell ref="I201:AL201"/>
    <mergeCell ref="I203:AL203"/>
    <mergeCell ref="I205:AL205"/>
    <mergeCell ref="F53:G53"/>
    <mergeCell ref="F54:G54"/>
    <mergeCell ref="B89:G89"/>
    <mergeCell ref="B130:G130"/>
    <mergeCell ref="B146:G146"/>
    <mergeCell ref="B172:G172"/>
    <mergeCell ref="B182:G182"/>
    <mergeCell ref="B58:B86"/>
    <mergeCell ref="C58:C86"/>
    <mergeCell ref="F87:G87"/>
    <mergeCell ref="F88:G88"/>
    <mergeCell ref="B87:E87"/>
    <mergeCell ref="B88:E88"/>
    <mergeCell ref="F128:G128"/>
    <mergeCell ref="F129:G129"/>
    <mergeCell ref="B128:E128"/>
    <mergeCell ref="I193:AL193"/>
    <mergeCell ref="AD178:AF178"/>
    <mergeCell ref="AG178:AI178"/>
    <mergeCell ref="I191:AL191"/>
    <mergeCell ref="F170:G170"/>
    <mergeCell ref="E64:G64"/>
    <mergeCell ref="E65:G65"/>
    <mergeCell ref="E66:G66"/>
    <mergeCell ref="B54:E54"/>
    <mergeCell ref="E74:G74"/>
    <mergeCell ref="E75:G75"/>
    <mergeCell ref="E62:G62"/>
    <mergeCell ref="E63:G63"/>
    <mergeCell ref="E76:G76"/>
    <mergeCell ref="E77:G77"/>
    <mergeCell ref="E78:G78"/>
    <mergeCell ref="E79:E81"/>
    <mergeCell ref="E82:E84"/>
    <mergeCell ref="E85:G85"/>
    <mergeCell ref="E98:G98"/>
    <mergeCell ref="E99:G99"/>
    <mergeCell ref="E100:G100"/>
    <mergeCell ref="E111:G111"/>
    <mergeCell ref="E112:G112"/>
    <mergeCell ref="E113:G113"/>
    <mergeCell ref="E114:G114"/>
    <mergeCell ref="E115:G115"/>
    <mergeCell ref="D79:D81"/>
    <mergeCell ref="O112:Q112"/>
    <mergeCell ref="R112:T112"/>
    <mergeCell ref="X112:Z112"/>
    <mergeCell ref="E86:G86"/>
    <mergeCell ref="H82:H84"/>
    <mergeCell ref="AG39:AI39"/>
    <mergeCell ref="AJ39:AL39"/>
    <mergeCell ref="E51:G51"/>
    <mergeCell ref="E52:G52"/>
    <mergeCell ref="AD52:AF52"/>
    <mergeCell ref="O51:Q51"/>
    <mergeCell ref="R51:T51"/>
    <mergeCell ref="X51:Z51"/>
    <mergeCell ref="AA51:AC51"/>
    <mergeCell ref="AD51:AF51"/>
    <mergeCell ref="L52:N52"/>
    <mergeCell ref="O52:Q52"/>
    <mergeCell ref="R52:T52"/>
    <mergeCell ref="X52:Z52"/>
    <mergeCell ref="AA52:AC52"/>
    <mergeCell ref="I51:K51"/>
    <mergeCell ref="I52:K52"/>
    <mergeCell ref="E48:G48"/>
    <mergeCell ref="E49:G49"/>
    <mergeCell ref="I34:K34"/>
    <mergeCell ref="I35:K35"/>
    <mergeCell ref="I27:K27"/>
    <mergeCell ref="L27:N27"/>
    <mergeCell ref="O27:Q27"/>
    <mergeCell ref="R27:T27"/>
    <mergeCell ref="X27:Z27"/>
    <mergeCell ref="O29:Q29"/>
    <mergeCell ref="L31:N31"/>
    <mergeCell ref="O31:Q31"/>
    <mergeCell ref="L33:N33"/>
    <mergeCell ref="O33:Q33"/>
    <mergeCell ref="L35:N35"/>
    <mergeCell ref="O35:Q35"/>
    <mergeCell ref="O28:Q28"/>
    <mergeCell ref="R28:T28"/>
    <mergeCell ref="X28:Z28"/>
    <mergeCell ref="X34:Z34"/>
    <mergeCell ref="U27:W27"/>
    <mergeCell ref="U28:W28"/>
    <mergeCell ref="U29:W29"/>
    <mergeCell ref="U35:W35"/>
    <mergeCell ref="L17:N17"/>
    <mergeCell ref="D26:D28"/>
    <mergeCell ref="E26:E28"/>
    <mergeCell ref="E29:G29"/>
    <mergeCell ref="E30:G30"/>
    <mergeCell ref="B38:E38"/>
    <mergeCell ref="F38:G38"/>
    <mergeCell ref="O20:Q20"/>
    <mergeCell ref="R20:T20"/>
    <mergeCell ref="I36:K36"/>
    <mergeCell ref="R34:T34"/>
    <mergeCell ref="I28:K28"/>
    <mergeCell ref="L28:N28"/>
    <mergeCell ref="R23:T23"/>
    <mergeCell ref="B22:AL22"/>
    <mergeCell ref="I29:K29"/>
    <mergeCell ref="I30:K30"/>
    <mergeCell ref="I31:K31"/>
    <mergeCell ref="I32:K32"/>
    <mergeCell ref="I33:K33"/>
    <mergeCell ref="AJ20:AL20"/>
    <mergeCell ref="L37:N37"/>
    <mergeCell ref="O37:Q37"/>
    <mergeCell ref="AA33:AC33"/>
    <mergeCell ref="AA25:AC25"/>
    <mergeCell ref="AD25:AF25"/>
    <mergeCell ref="O23:Q23"/>
    <mergeCell ref="B20:C20"/>
    <mergeCell ref="D20:G20"/>
    <mergeCell ref="I23:K23"/>
    <mergeCell ref="L23:N23"/>
    <mergeCell ref="D17:E17"/>
    <mergeCell ref="B17:C17"/>
    <mergeCell ref="F17:G17"/>
    <mergeCell ref="B18:C18"/>
    <mergeCell ref="D18:E18"/>
    <mergeCell ref="F18:G18"/>
    <mergeCell ref="I20:K20"/>
    <mergeCell ref="L20:N20"/>
    <mergeCell ref="D23:D25"/>
    <mergeCell ref="E23:G23"/>
    <mergeCell ref="E24:G24"/>
    <mergeCell ref="E25:G25"/>
    <mergeCell ref="I17:K17"/>
    <mergeCell ref="I18:K18"/>
    <mergeCell ref="B19:G19"/>
    <mergeCell ref="I19:K19"/>
    <mergeCell ref="L19:N19"/>
    <mergeCell ref="X23:Z23"/>
    <mergeCell ref="AD28:AF28"/>
    <mergeCell ref="AA28:AC28"/>
    <mergeCell ref="I37:K37"/>
    <mergeCell ref="D32:D34"/>
    <mergeCell ref="E32:E34"/>
    <mergeCell ref="D35:D37"/>
    <mergeCell ref="E35:E37"/>
    <mergeCell ref="B23:C37"/>
    <mergeCell ref="E31:G31"/>
    <mergeCell ref="AD27:AF27"/>
    <mergeCell ref="AD23:AF23"/>
    <mergeCell ref="I24:K24"/>
    <mergeCell ref="L24:N24"/>
    <mergeCell ref="O24:Q24"/>
    <mergeCell ref="R24:T24"/>
    <mergeCell ref="X24:Z24"/>
    <mergeCell ref="AA24:AC24"/>
    <mergeCell ref="AD24:AF24"/>
    <mergeCell ref="I25:K25"/>
    <mergeCell ref="L25:N25"/>
    <mergeCell ref="O25:Q25"/>
    <mergeCell ref="R25:T25"/>
    <mergeCell ref="X25:Z25"/>
    <mergeCell ref="AJ30:AL30"/>
    <mergeCell ref="E50:G50"/>
    <mergeCell ref="I50:K50"/>
    <mergeCell ref="AJ43:AL43"/>
    <mergeCell ref="I26:K26"/>
    <mergeCell ref="L26:N26"/>
    <mergeCell ref="O26:Q26"/>
    <mergeCell ref="R26:T26"/>
    <mergeCell ref="X26:Z26"/>
    <mergeCell ref="AA26:AC26"/>
    <mergeCell ref="AD26:AF26"/>
    <mergeCell ref="AD33:AF33"/>
    <mergeCell ref="L36:N36"/>
    <mergeCell ref="O36:Q36"/>
    <mergeCell ref="R36:T36"/>
    <mergeCell ref="X36:Z36"/>
    <mergeCell ref="R29:T29"/>
    <mergeCell ref="X29:Z29"/>
    <mergeCell ref="O30:Q30"/>
    <mergeCell ref="R30:T30"/>
    <mergeCell ref="L29:N29"/>
    <mergeCell ref="L30:N30"/>
    <mergeCell ref="R33:T33"/>
    <mergeCell ref="X33:Z33"/>
    <mergeCell ref="AA30:AC30"/>
    <mergeCell ref="AD30:AF30"/>
    <mergeCell ref="AA31:AC31"/>
    <mergeCell ref="AD31:AF31"/>
    <mergeCell ref="AA32:AC32"/>
    <mergeCell ref="AD32:AF32"/>
    <mergeCell ref="L34:N34"/>
    <mergeCell ref="O34:Q34"/>
    <mergeCell ref="X30:Z30"/>
    <mergeCell ref="R31:T31"/>
    <mergeCell ref="X31:Z31"/>
    <mergeCell ref="L32:N32"/>
    <mergeCell ref="O32:Q32"/>
    <mergeCell ref="U30:W30"/>
    <mergeCell ref="U31:W31"/>
    <mergeCell ref="U32:W32"/>
    <mergeCell ref="U33:W33"/>
    <mergeCell ref="U34:W34"/>
    <mergeCell ref="AA36:AC36"/>
    <mergeCell ref="AD36:AF36"/>
    <mergeCell ref="R37:T37"/>
    <mergeCell ref="E67:G67"/>
    <mergeCell ref="D68:D73"/>
    <mergeCell ref="E68:E73"/>
    <mergeCell ref="I49:K49"/>
    <mergeCell ref="L49:N49"/>
    <mergeCell ref="O49:Q49"/>
    <mergeCell ref="AD60:AF60"/>
    <mergeCell ref="AD63:AF63"/>
    <mergeCell ref="AD64:AF64"/>
    <mergeCell ref="AD65:AF65"/>
    <mergeCell ref="AD66:AF66"/>
    <mergeCell ref="AD67:AF67"/>
    <mergeCell ref="AD68:AF68"/>
    <mergeCell ref="AD70:AF70"/>
    <mergeCell ref="AD71:AF71"/>
    <mergeCell ref="AD72:AF72"/>
    <mergeCell ref="E58:G58"/>
    <mergeCell ref="E59:G59"/>
    <mergeCell ref="E60:G60"/>
    <mergeCell ref="E61:G61"/>
    <mergeCell ref="U36:W36"/>
    <mergeCell ref="R110:T110"/>
    <mergeCell ref="O111:Q111"/>
    <mergeCell ref="R111:T111"/>
    <mergeCell ref="B91:AL91"/>
    <mergeCell ref="AA82:AA84"/>
    <mergeCell ref="AD82:AD84"/>
    <mergeCell ref="X93:Z93"/>
    <mergeCell ref="AA93:AC93"/>
    <mergeCell ref="AD93:AF93"/>
    <mergeCell ref="E92:G92"/>
    <mergeCell ref="E93:G93"/>
    <mergeCell ref="E94:G94"/>
    <mergeCell ref="E95:G95"/>
    <mergeCell ref="E96:G96"/>
    <mergeCell ref="E97:G97"/>
    <mergeCell ref="AG93:AI93"/>
    <mergeCell ref="AD95:AF95"/>
    <mergeCell ref="AD97:AF97"/>
    <mergeCell ref="AD100:AF100"/>
    <mergeCell ref="AD101:AF101"/>
    <mergeCell ref="D104:D109"/>
    <mergeCell ref="E104:E109"/>
    <mergeCell ref="E110:G110"/>
    <mergeCell ref="D82:D84"/>
    <mergeCell ref="D165:D166"/>
    <mergeCell ref="E165:E166"/>
    <mergeCell ref="E167:G167"/>
    <mergeCell ref="E168:G168"/>
    <mergeCell ref="E160:F160"/>
    <mergeCell ref="D120:D122"/>
    <mergeCell ref="D123:D125"/>
    <mergeCell ref="I110:K110"/>
    <mergeCell ref="I111:K111"/>
    <mergeCell ref="I112:K112"/>
    <mergeCell ref="I120:I122"/>
    <mergeCell ref="H123:H125"/>
    <mergeCell ref="I123:I125"/>
    <mergeCell ref="E134:G134"/>
    <mergeCell ref="E135:G135"/>
    <mergeCell ref="E133:G133"/>
    <mergeCell ref="I154:I159"/>
    <mergeCell ref="E153:F153"/>
    <mergeCell ref="E137:G137"/>
    <mergeCell ref="E138:G138"/>
    <mergeCell ref="B129:E129"/>
    <mergeCell ref="E162:G162"/>
    <mergeCell ref="D163:D164"/>
    <mergeCell ref="E163:E164"/>
    <mergeCell ref="AJ106:AL106"/>
    <mergeCell ref="E118:G118"/>
    <mergeCell ref="E119:G119"/>
    <mergeCell ref="E120:E122"/>
    <mergeCell ref="AJ109:AL109"/>
    <mergeCell ref="AJ110:AL110"/>
    <mergeCell ref="AJ111:AL111"/>
    <mergeCell ref="AJ112:AL112"/>
    <mergeCell ref="AJ113:AL113"/>
    <mergeCell ref="AG114:AI114"/>
    <mergeCell ref="E117:G117"/>
    <mergeCell ref="X110:Z110"/>
    <mergeCell ref="AA110:AC110"/>
    <mergeCell ref="AD110:AF110"/>
    <mergeCell ref="X111:Z111"/>
    <mergeCell ref="AA111:AC111"/>
    <mergeCell ref="AA116:AC116"/>
    <mergeCell ref="AD116:AF116"/>
    <mergeCell ref="X114:Z114"/>
    <mergeCell ref="AA114:AC114"/>
    <mergeCell ref="U104:U109"/>
    <mergeCell ref="U110:W110"/>
    <mergeCell ref="E116:G116"/>
    <mergeCell ref="O110:Q110"/>
    <mergeCell ref="AJ186:AL186"/>
    <mergeCell ref="B184:AL184"/>
    <mergeCell ref="B185:B186"/>
    <mergeCell ref="C185:C186"/>
    <mergeCell ref="R185:T185"/>
    <mergeCell ref="E169:G169"/>
    <mergeCell ref="AJ167:AL167"/>
    <mergeCell ref="AJ168:AL168"/>
    <mergeCell ref="X179:Z179"/>
    <mergeCell ref="AJ177:AL177"/>
    <mergeCell ref="AJ178:AL178"/>
    <mergeCell ref="X177:Z177"/>
    <mergeCell ref="AA177:AC177"/>
    <mergeCell ref="AD177:AF177"/>
    <mergeCell ref="AA179:AC179"/>
    <mergeCell ref="I182:AL182"/>
    <mergeCell ref="I181:K181"/>
    <mergeCell ref="L181:N181"/>
    <mergeCell ref="AD179:AF179"/>
    <mergeCell ref="AJ179:AL179"/>
    <mergeCell ref="I178:K178"/>
    <mergeCell ref="L178:N178"/>
    <mergeCell ref="X178:Z178"/>
    <mergeCell ref="AJ175:AL175"/>
    <mergeCell ref="AG154:AG159"/>
    <mergeCell ref="AJ160:AL160"/>
    <mergeCell ref="AJ161:AL161"/>
    <mergeCell ref="AD154:AF154"/>
    <mergeCell ref="AD155:AF155"/>
    <mergeCell ref="AD156:AF156"/>
    <mergeCell ref="AD157:AF157"/>
    <mergeCell ref="AD158:AF158"/>
    <mergeCell ref="AD159:AF159"/>
    <mergeCell ref="B92:B127"/>
    <mergeCell ref="C92:C127"/>
    <mergeCell ref="B133:B143"/>
    <mergeCell ref="C133:C143"/>
    <mergeCell ref="B132:AL132"/>
    <mergeCell ref="AJ133:AL133"/>
    <mergeCell ref="AJ129:AL129"/>
    <mergeCell ref="B145:E145"/>
    <mergeCell ref="E154:E157"/>
    <mergeCell ref="E123:E125"/>
    <mergeCell ref="E126:G126"/>
    <mergeCell ref="E127:G127"/>
    <mergeCell ref="E101:G101"/>
    <mergeCell ref="E102:G102"/>
    <mergeCell ref="E103:G103"/>
    <mergeCell ref="AD114:AF114"/>
    <mergeCell ref="E142:G142"/>
    <mergeCell ref="E143:G143"/>
    <mergeCell ref="AD111:AF111"/>
    <mergeCell ref="AJ101:AL101"/>
    <mergeCell ref="AJ102:AL102"/>
    <mergeCell ref="AJ103:AL103"/>
    <mergeCell ref="AJ104:AL104"/>
    <mergeCell ref="AJ105:AL105"/>
    <mergeCell ref="O185:Q185"/>
    <mergeCell ref="X185:Z185"/>
    <mergeCell ref="AA185:AC185"/>
    <mergeCell ref="AD185:AF185"/>
    <mergeCell ref="I186:K186"/>
    <mergeCell ref="B187:E187"/>
    <mergeCell ref="B188:E188"/>
    <mergeCell ref="F188:G188"/>
    <mergeCell ref="I188:K188"/>
    <mergeCell ref="L188:N188"/>
    <mergeCell ref="O188:Q188"/>
    <mergeCell ref="R188:T188"/>
    <mergeCell ref="F187:G187"/>
    <mergeCell ref="X188:Z188"/>
    <mergeCell ref="R186:T186"/>
    <mergeCell ref="X186:Z186"/>
    <mergeCell ref="L186:N186"/>
    <mergeCell ref="O186:Q186"/>
    <mergeCell ref="AA186:AC186"/>
    <mergeCell ref="AD186:AF186"/>
    <mergeCell ref="U186:W186"/>
    <mergeCell ref="U188:W188"/>
    <mergeCell ref="I198:AL198"/>
    <mergeCell ref="H26:H28"/>
    <mergeCell ref="AG26:AG28"/>
    <mergeCell ref="AJ26:AJ28"/>
    <mergeCell ref="H68:H73"/>
    <mergeCell ref="I68:I73"/>
    <mergeCell ref="L68:L73"/>
    <mergeCell ref="O68:O73"/>
    <mergeCell ref="R68:R73"/>
    <mergeCell ref="X68:X73"/>
    <mergeCell ref="AA68:AA73"/>
    <mergeCell ref="AG68:AG73"/>
    <mergeCell ref="H79:H81"/>
    <mergeCell ref="L79:L81"/>
    <mergeCell ref="O79:O81"/>
    <mergeCell ref="R79:R81"/>
    <mergeCell ref="X79:X81"/>
    <mergeCell ref="AA79:AA81"/>
    <mergeCell ref="AG79:AG81"/>
    <mergeCell ref="AA188:AC188"/>
    <mergeCell ref="AD188:AF188"/>
    <mergeCell ref="AG188:AI188"/>
    <mergeCell ref="AJ188:AL188"/>
    <mergeCell ref="I189:AL189"/>
    <mergeCell ref="B191:C191"/>
    <mergeCell ref="D191:G191"/>
    <mergeCell ref="B192:C192"/>
    <mergeCell ref="D192:G192"/>
    <mergeCell ref="B193:C193"/>
    <mergeCell ref="D193:G193"/>
    <mergeCell ref="B194:C194"/>
    <mergeCell ref="D194:G194"/>
    <mergeCell ref="B8:AL8"/>
    <mergeCell ref="B9:AL9"/>
    <mergeCell ref="B10:AL10"/>
    <mergeCell ref="I192:AL192"/>
    <mergeCell ref="B189:G189"/>
    <mergeCell ref="E175:G175"/>
    <mergeCell ref="E176:G176"/>
    <mergeCell ref="E177:G177"/>
    <mergeCell ref="E178:G178"/>
    <mergeCell ref="E179:G179"/>
    <mergeCell ref="E185:G185"/>
    <mergeCell ref="E186:G186"/>
    <mergeCell ref="AG177:AI177"/>
    <mergeCell ref="AG179:AI179"/>
    <mergeCell ref="I185:K185"/>
    <mergeCell ref="L185:N185"/>
    <mergeCell ref="B195:C195"/>
    <mergeCell ref="D195:G195"/>
    <mergeCell ref="B196:C196"/>
    <mergeCell ref="D196:G196"/>
    <mergeCell ref="B197:C197"/>
    <mergeCell ref="D197:G197"/>
    <mergeCell ref="B198:C198"/>
    <mergeCell ref="D198:G198"/>
    <mergeCell ref="B199:C199"/>
    <mergeCell ref="D199:G199"/>
    <mergeCell ref="B201:C201"/>
    <mergeCell ref="D201:G201"/>
    <mergeCell ref="B203:C203"/>
    <mergeCell ref="B205:C205"/>
    <mergeCell ref="B207:C207"/>
    <mergeCell ref="D207:H207"/>
    <mergeCell ref="D203:F203"/>
    <mergeCell ref="G203:H203"/>
    <mergeCell ref="D205:F205"/>
    <mergeCell ref="G205:H205"/>
    <mergeCell ref="U16:W16"/>
    <mergeCell ref="U17:W17"/>
    <mergeCell ref="U18:W18"/>
    <mergeCell ref="U19:W19"/>
    <mergeCell ref="U20:W20"/>
    <mergeCell ref="U23:W23"/>
    <mergeCell ref="U24:W24"/>
    <mergeCell ref="U25:W25"/>
    <mergeCell ref="U26:W26"/>
    <mergeCell ref="U52:W52"/>
    <mergeCell ref="U54:W54"/>
    <mergeCell ref="U68:U73"/>
    <mergeCell ref="U177:W177"/>
    <mergeCell ref="U181:W181"/>
    <mergeCell ref="U185:W185"/>
    <mergeCell ref="U112:W112"/>
    <mergeCell ref="U120:U122"/>
    <mergeCell ref="U123:U125"/>
    <mergeCell ref="U129:W129"/>
    <mergeCell ref="U145:W145"/>
    <mergeCell ref="U154:U159"/>
    <mergeCell ref="U163:U164"/>
    <mergeCell ref="U165:U166"/>
    <mergeCell ref="U171:W171"/>
    <mergeCell ref="I172:AL172"/>
    <mergeCell ref="B174:AL174"/>
    <mergeCell ref="C149:C169"/>
    <mergeCell ref="E149:G149"/>
    <mergeCell ref="E150:G150"/>
    <mergeCell ref="E151:G151"/>
    <mergeCell ref="E152:G152"/>
    <mergeCell ref="D154:D159"/>
    <mergeCell ref="E161:G161"/>
  </mergeCells>
  <phoneticPr fontId="0" type="noConversion"/>
  <conditionalFormatting sqref="H23">
    <cfRule type="cellIs" dxfId="356" priority="270" operator="equal">
      <formula>"X"</formula>
    </cfRule>
  </conditionalFormatting>
  <conditionalFormatting sqref="H24:H25">
    <cfRule type="cellIs" dxfId="355" priority="268" operator="equal">
      <formula>"x"</formula>
    </cfRule>
  </conditionalFormatting>
  <conditionalFormatting sqref="H29:H31">
    <cfRule type="containsText" dxfId="354" priority="266" stopIfTrue="1" operator="containsText" text="X">
      <formula>NOT(ISERROR(SEARCH("X",H29)))</formula>
    </cfRule>
  </conditionalFormatting>
  <conditionalFormatting sqref="H32:H34">
    <cfRule type="cellIs" dxfId="353" priority="265" operator="equal">
      <formula>"X"</formula>
    </cfRule>
  </conditionalFormatting>
  <conditionalFormatting sqref="H35">
    <cfRule type="containsText" dxfId="352" priority="2000" stopIfTrue="1" operator="containsText" text="X">
      <formula>NOT(ISERROR(SEARCH("X",H35)))</formula>
    </cfRule>
  </conditionalFormatting>
  <conditionalFormatting sqref="H43">
    <cfRule type="cellIs" dxfId="351" priority="264" operator="equal">
      <formula>"X"</formula>
    </cfRule>
  </conditionalFormatting>
  <conditionalFormatting sqref="H44:H45">
    <cfRule type="cellIs" dxfId="350" priority="262" operator="equal">
      <formula>"x"</formula>
    </cfRule>
  </conditionalFormatting>
  <conditionalFormatting sqref="H46:H52">
    <cfRule type="containsText" dxfId="349" priority="261" stopIfTrue="1" operator="containsText" text="X">
      <formula>NOT(ISERROR(SEARCH("X",H46)))</formula>
    </cfRule>
  </conditionalFormatting>
  <conditionalFormatting sqref="H58:H68 H82">
    <cfRule type="containsText" dxfId="348" priority="8295" stopIfTrue="1" operator="containsText" text="X">
      <formula>NOT(ISERROR(SEARCH("X",H58)))</formula>
    </cfRule>
  </conditionalFormatting>
  <conditionalFormatting sqref="H74:H79">
    <cfRule type="containsText" dxfId="347" priority="4354" stopIfTrue="1" operator="containsText" text="X">
      <formula>NOT(ISERROR(SEARCH("X",H74)))</formula>
    </cfRule>
  </conditionalFormatting>
  <conditionalFormatting sqref="H85:H86">
    <cfRule type="containsText" dxfId="346" priority="8294" stopIfTrue="1" operator="containsText" text="X">
      <formula>NOT(ISERROR(SEARCH("X",H85)))</formula>
    </cfRule>
  </conditionalFormatting>
  <conditionalFormatting sqref="H92:H104 H126:H127">
    <cfRule type="containsText" dxfId="345" priority="8275" stopIfTrue="1" operator="containsText" text="X">
      <formula>NOT(ISERROR(SEARCH("X",H92)))</formula>
    </cfRule>
  </conditionalFormatting>
  <conditionalFormatting sqref="H110:H120">
    <cfRule type="containsText" dxfId="344" priority="571" stopIfTrue="1" operator="containsText" text="X">
      <formula>NOT(ISERROR(SEARCH("X",H110)))</formula>
    </cfRule>
  </conditionalFormatting>
  <conditionalFormatting sqref="H123">
    <cfRule type="containsText" dxfId="343" priority="572" stopIfTrue="1" operator="containsText" text="X">
      <formula>NOT(ISERROR(SEARCH("X",H123)))</formula>
    </cfRule>
  </conditionalFormatting>
  <conditionalFormatting sqref="H133:H143">
    <cfRule type="containsText" dxfId="342" priority="8252" stopIfTrue="1" operator="containsText" text="X">
      <formula>NOT(ISERROR(SEARCH("X",H133)))</formula>
    </cfRule>
  </conditionalFormatting>
  <conditionalFormatting sqref="H149:H154">
    <cfRule type="containsText" dxfId="341" priority="290" stopIfTrue="1" operator="containsText" text="X">
      <formula>NOT(ISERROR(SEARCH("X",H149)))</formula>
    </cfRule>
  </conditionalFormatting>
  <conditionalFormatting sqref="H160:H163">
    <cfRule type="containsText" dxfId="340" priority="1047" stopIfTrue="1" operator="containsText" text="X">
      <formula>NOT(ISERROR(SEARCH("X",H160)))</formula>
    </cfRule>
  </conditionalFormatting>
  <conditionalFormatting sqref="H165">
    <cfRule type="containsText" dxfId="339" priority="981" stopIfTrue="1" operator="containsText" text="X">
      <formula>NOT(ISERROR(SEARCH("X",H165)))</formula>
    </cfRule>
  </conditionalFormatting>
  <conditionalFormatting sqref="H167:H169">
    <cfRule type="containsText" dxfId="338" priority="817" stopIfTrue="1" operator="containsText" text="X">
      <formula>NOT(ISERROR(SEARCH("X",H167)))</formula>
    </cfRule>
  </conditionalFormatting>
  <conditionalFormatting sqref="H175:H179">
    <cfRule type="containsText" dxfId="337" priority="258" stopIfTrue="1" operator="containsText" text="X">
      <formula>NOT(ISERROR(SEARCH("X",H175)))</formula>
    </cfRule>
  </conditionalFormatting>
  <conditionalFormatting sqref="H185:H186">
    <cfRule type="containsText" dxfId="336" priority="256" stopIfTrue="1" operator="containsText" text="X">
      <formula>NOT(ISERROR(SEARCH("X",H185)))</formula>
    </cfRule>
  </conditionalFormatting>
  <conditionalFormatting sqref="I43:I48">
    <cfRule type="cellIs" dxfId="335" priority="4422" operator="equal">
      <formula>"X"</formula>
    </cfRule>
  </conditionalFormatting>
  <conditionalFormatting sqref="I58:I68">
    <cfRule type="cellIs" dxfId="334" priority="3885" operator="equal">
      <formula>"X"</formula>
    </cfRule>
  </conditionalFormatting>
  <conditionalFormatting sqref="I74:I79">
    <cfRule type="cellIs" dxfId="333" priority="573" operator="equal">
      <formula>"X"</formula>
    </cfRule>
  </conditionalFormatting>
  <conditionalFormatting sqref="I82">
    <cfRule type="cellIs" dxfId="332" priority="3360" operator="equal">
      <formula>"X"</formula>
    </cfRule>
  </conditionalFormatting>
  <conditionalFormatting sqref="I85:I86">
    <cfRule type="cellIs" dxfId="331" priority="3256" operator="equal">
      <formula>"X"</formula>
    </cfRule>
  </conditionalFormatting>
  <conditionalFormatting sqref="I92:I104">
    <cfRule type="cellIs" dxfId="330" priority="2607" operator="equal">
      <formula>"X"</formula>
    </cfRule>
  </conditionalFormatting>
  <conditionalFormatting sqref="I113:I120">
    <cfRule type="cellIs" dxfId="329" priority="411" operator="equal">
      <formula>"X"</formula>
    </cfRule>
  </conditionalFormatting>
  <conditionalFormatting sqref="I123">
    <cfRule type="cellIs" dxfId="328" priority="471" operator="equal">
      <formula>"X"</formula>
    </cfRule>
  </conditionalFormatting>
  <conditionalFormatting sqref="I126:I127">
    <cfRule type="cellIs" dxfId="327" priority="2100" operator="equal">
      <formula>"X"</formula>
    </cfRule>
  </conditionalFormatting>
  <conditionalFormatting sqref="I133:I143">
    <cfRule type="cellIs" dxfId="326" priority="1612" operator="equal">
      <formula>"X"</formula>
    </cfRule>
  </conditionalFormatting>
  <conditionalFormatting sqref="I149:I154">
    <cfRule type="cellIs" dxfId="325" priority="289" operator="equal">
      <formula>"X"</formula>
    </cfRule>
  </conditionalFormatting>
  <conditionalFormatting sqref="I160:I163">
    <cfRule type="cellIs" dxfId="324" priority="1045" operator="equal">
      <formula>"X"</formula>
    </cfRule>
  </conditionalFormatting>
  <conditionalFormatting sqref="I165">
    <cfRule type="cellIs" dxfId="323" priority="979" operator="equal">
      <formula>"X"</formula>
    </cfRule>
  </conditionalFormatting>
  <conditionalFormatting sqref="I167:I169">
    <cfRule type="cellIs" dxfId="322" priority="815" operator="equal">
      <formula>"X"</formula>
    </cfRule>
  </conditionalFormatting>
  <conditionalFormatting sqref="I175:I176">
    <cfRule type="cellIs" dxfId="321" priority="676" operator="equal">
      <formula>"X"</formula>
    </cfRule>
  </conditionalFormatting>
  <conditionalFormatting sqref="I179">
    <cfRule type="cellIs" dxfId="320" priority="629" operator="equal">
      <formula>"X"</formula>
    </cfRule>
  </conditionalFormatting>
  <conditionalFormatting sqref="I20:AL20">
    <cfRule type="cellIs" dxfId="319" priority="13" operator="equal">
      <formula>0</formula>
    </cfRule>
  </conditionalFormatting>
  <conditionalFormatting sqref="K43:K48">
    <cfRule type="expression" dxfId="318" priority="4411">
      <formula>AND($H43="X",I$17&lt;&gt;0)</formula>
    </cfRule>
    <cfRule type="expression" dxfId="317" priority="4412">
      <formula>AND(J43&lt;&gt;0,I$17&lt;&gt;0)</formula>
    </cfRule>
    <cfRule type="expression" dxfId="316" priority="4413">
      <formula>OR(J43=0,I$17=0)</formula>
    </cfRule>
  </conditionalFormatting>
  <conditionalFormatting sqref="K58:K86">
    <cfRule type="expression" dxfId="315" priority="3246">
      <formula>AND($H58="X",I$17&lt;&gt;0)</formula>
    </cfRule>
    <cfRule type="expression" dxfId="314" priority="3248">
      <formula>OR(J58=0,I$17=0)</formula>
    </cfRule>
    <cfRule type="expression" dxfId="313" priority="3247">
      <formula>AND(J58&lt;&gt;0,I$17&lt;&gt;0)</formula>
    </cfRule>
  </conditionalFormatting>
  <conditionalFormatting sqref="K92:K109">
    <cfRule type="expression" dxfId="312" priority="2664">
      <formula>OR(J92=0,I$17=0)</formula>
    </cfRule>
    <cfRule type="expression" dxfId="311" priority="2663">
      <formula>AND(J92&lt;&gt;0,I$17&lt;&gt;0)</formula>
    </cfRule>
    <cfRule type="expression" dxfId="310" priority="2662">
      <formula>AND($H92="X",I$17&lt;&gt;0)</formula>
    </cfRule>
  </conditionalFormatting>
  <conditionalFormatting sqref="K113:K127">
    <cfRule type="expression" dxfId="309" priority="397">
      <formula>AND(J113&lt;&gt;0,I$17&lt;&gt;0)</formula>
    </cfRule>
    <cfRule type="expression" dxfId="308" priority="398">
      <formula>OR(J113=0,I$17=0)</formula>
    </cfRule>
    <cfRule type="expression" dxfId="307" priority="396">
      <formula>AND($H113="X",I$17&lt;&gt;0)</formula>
    </cfRule>
  </conditionalFormatting>
  <conditionalFormatting sqref="L43:L48">
    <cfRule type="cellIs" dxfId="306" priority="4420" operator="equal">
      <formula>"X"</formula>
    </cfRule>
  </conditionalFormatting>
  <conditionalFormatting sqref="L58:L68">
    <cfRule type="cellIs" dxfId="305" priority="3883" operator="equal">
      <formula>"X"</formula>
    </cfRule>
  </conditionalFormatting>
  <conditionalFormatting sqref="L74:L79">
    <cfRule type="cellIs" dxfId="304" priority="3436" operator="equal">
      <formula>"X"</formula>
    </cfRule>
  </conditionalFormatting>
  <conditionalFormatting sqref="L82">
    <cfRule type="cellIs" dxfId="303" priority="3358" operator="equal">
      <formula>"X"</formula>
    </cfRule>
  </conditionalFormatting>
  <conditionalFormatting sqref="L85:L86">
    <cfRule type="cellIs" dxfId="302" priority="3254" operator="equal">
      <formula>"X"</formula>
    </cfRule>
  </conditionalFormatting>
  <conditionalFormatting sqref="L92:L104">
    <cfRule type="cellIs" dxfId="301" priority="2638" operator="equal">
      <formula>"X"</formula>
    </cfRule>
  </conditionalFormatting>
  <conditionalFormatting sqref="L110:L120">
    <cfRule type="cellIs" dxfId="300" priority="530" operator="equal">
      <formula>"X"</formula>
    </cfRule>
  </conditionalFormatting>
  <conditionalFormatting sqref="L123">
    <cfRule type="cellIs" dxfId="299" priority="470" operator="equal">
      <formula>"X"</formula>
    </cfRule>
  </conditionalFormatting>
  <conditionalFormatting sqref="L126:L127">
    <cfRule type="cellIs" dxfId="298" priority="2099" operator="equal">
      <formula>"X"</formula>
    </cfRule>
  </conditionalFormatting>
  <conditionalFormatting sqref="L133:L143">
    <cfRule type="cellIs" dxfId="297" priority="1611" operator="equal">
      <formula>"X"</formula>
    </cfRule>
  </conditionalFormatting>
  <conditionalFormatting sqref="L149:L154">
    <cfRule type="cellIs" dxfId="296" priority="288" operator="equal">
      <formula>"X"</formula>
    </cfRule>
  </conditionalFormatting>
  <conditionalFormatting sqref="L160:L163">
    <cfRule type="cellIs" dxfId="295" priority="1044" operator="equal">
      <formula>"X"</formula>
    </cfRule>
  </conditionalFormatting>
  <conditionalFormatting sqref="L165">
    <cfRule type="cellIs" dxfId="294" priority="978" operator="equal">
      <formula>"X"</formula>
    </cfRule>
  </conditionalFormatting>
  <conditionalFormatting sqref="L167:L169">
    <cfRule type="cellIs" dxfId="293" priority="814" operator="equal">
      <formula>"X"</formula>
    </cfRule>
  </conditionalFormatting>
  <conditionalFormatting sqref="L175:L177">
    <cfRule type="cellIs" dxfId="292" priority="645" operator="equal">
      <formula>"X"</formula>
    </cfRule>
  </conditionalFormatting>
  <conditionalFormatting sqref="L179">
    <cfRule type="cellIs" dxfId="291" priority="628" operator="equal">
      <formula>"X"</formula>
    </cfRule>
  </conditionalFormatting>
  <conditionalFormatting sqref="M43:M48">
    <cfRule type="expression" dxfId="290" priority="4421" stopIfTrue="1">
      <formula>AND($H43="X",M31&lt;&gt;0)</formula>
    </cfRule>
  </conditionalFormatting>
  <conditionalFormatting sqref="N43:N48">
    <cfRule type="expression" dxfId="289" priority="4408">
      <formula>AND($H43="X",L$17&lt;&gt;0)</formula>
    </cfRule>
    <cfRule type="expression" dxfId="288" priority="4409">
      <formula>AND(M43&lt;&gt;0,L$17&lt;&gt;0)</formula>
    </cfRule>
    <cfRule type="expression" dxfId="287" priority="4410">
      <formula>OR(M43=0,L$17=0)</formula>
    </cfRule>
  </conditionalFormatting>
  <conditionalFormatting sqref="N58:N86">
    <cfRule type="expression" dxfId="286" priority="3216">
      <formula>AND($H58="X",L$17&lt;&gt;0)</formula>
    </cfRule>
    <cfRule type="expression" dxfId="285" priority="3218">
      <formula>OR(M58=0,L$17=0)</formula>
    </cfRule>
    <cfRule type="expression" dxfId="284" priority="3217">
      <formula>AND(M58&lt;&gt;0,L$17&lt;&gt;0)</formula>
    </cfRule>
  </conditionalFormatting>
  <conditionalFormatting sqref="N92:N127">
    <cfRule type="expression" dxfId="283" priority="381">
      <formula>AND($H92="X",L$17&lt;&gt;0)</formula>
    </cfRule>
    <cfRule type="expression" dxfId="282" priority="383">
      <formula>OR(M92=0,L$17=0)</formula>
    </cfRule>
    <cfRule type="expression" dxfId="281" priority="382">
      <formula>AND(M92&lt;&gt;0,L$17&lt;&gt;0)</formula>
    </cfRule>
  </conditionalFormatting>
  <conditionalFormatting sqref="O43:O48">
    <cfRule type="cellIs" dxfId="280" priority="4418" operator="equal">
      <formula>"X"</formula>
    </cfRule>
  </conditionalFormatting>
  <conditionalFormatting sqref="O58:O68">
    <cfRule type="cellIs" dxfId="279" priority="3881" operator="equal">
      <formula>"X"</formula>
    </cfRule>
  </conditionalFormatting>
  <conditionalFormatting sqref="O74:O79">
    <cfRule type="cellIs" dxfId="278" priority="3434" operator="equal">
      <formula>"X"</formula>
    </cfRule>
  </conditionalFormatting>
  <conditionalFormatting sqref="O82">
    <cfRule type="cellIs" dxfId="277" priority="3356" operator="equal">
      <formula>"X"</formula>
    </cfRule>
  </conditionalFormatting>
  <conditionalFormatting sqref="O85:O86">
    <cfRule type="cellIs" dxfId="276" priority="3252" operator="equal">
      <formula>"X"</formula>
    </cfRule>
  </conditionalFormatting>
  <conditionalFormatting sqref="O92:O104">
    <cfRule type="cellIs" dxfId="275" priority="2637" operator="equal">
      <formula>"X"</formula>
    </cfRule>
  </conditionalFormatting>
  <conditionalFormatting sqref="O113:O120">
    <cfRule type="cellIs" dxfId="274" priority="529" operator="equal">
      <formula>"X"</formula>
    </cfRule>
  </conditionalFormatting>
  <conditionalFormatting sqref="O123">
    <cfRule type="cellIs" dxfId="273" priority="469" operator="equal">
      <formula>"X"</formula>
    </cfRule>
  </conditionalFormatting>
  <conditionalFormatting sqref="O126:O127">
    <cfRule type="cellIs" dxfId="272" priority="2098" operator="equal">
      <formula>"X"</formula>
    </cfRule>
  </conditionalFormatting>
  <conditionalFormatting sqref="O133:O143">
    <cfRule type="cellIs" dxfId="271" priority="1610" operator="equal">
      <formula>"X"</formula>
    </cfRule>
  </conditionalFormatting>
  <conditionalFormatting sqref="O149:O154">
    <cfRule type="cellIs" dxfId="270" priority="287" operator="equal">
      <formula>"X"</formula>
    </cfRule>
  </conditionalFormatting>
  <conditionalFormatting sqref="O160:O163">
    <cfRule type="cellIs" dxfId="269" priority="282" operator="equal">
      <formula>"X"</formula>
    </cfRule>
  </conditionalFormatting>
  <conditionalFormatting sqref="O165">
    <cfRule type="cellIs" dxfId="268" priority="281" operator="equal">
      <formula>"X"</formula>
    </cfRule>
  </conditionalFormatting>
  <conditionalFormatting sqref="O167:O169">
    <cfRule type="cellIs" dxfId="267" priority="813" operator="equal">
      <formula>"X"</formula>
    </cfRule>
  </conditionalFormatting>
  <conditionalFormatting sqref="O175:O176">
    <cfRule type="cellIs" dxfId="266" priority="674" operator="equal">
      <formula>"X"</formula>
    </cfRule>
  </conditionalFormatting>
  <conditionalFormatting sqref="O178:O179">
    <cfRule type="cellIs" dxfId="265" priority="627" operator="equal">
      <formula>"X"</formula>
    </cfRule>
  </conditionalFormatting>
  <conditionalFormatting sqref="P43:P48">
    <cfRule type="expression" dxfId="264" priority="4419" stopIfTrue="1">
      <formula>AND($H43="X",P31&lt;&gt;0)</formula>
    </cfRule>
  </conditionalFormatting>
  <conditionalFormatting sqref="Q43:Q48">
    <cfRule type="expression" dxfId="263" priority="4407">
      <formula>OR(P43=0,O$17=0)</formula>
    </cfRule>
    <cfRule type="expression" dxfId="262" priority="4406">
      <formula>AND(P43&lt;&gt;0,O$17&lt;&gt;0)</formula>
    </cfRule>
    <cfRule type="expression" dxfId="261" priority="4405">
      <formula>AND($H43="X",O$17&lt;&gt;0)</formula>
    </cfRule>
  </conditionalFormatting>
  <conditionalFormatting sqref="Q58:Q86">
    <cfRule type="expression" dxfId="260" priority="3241">
      <formula>AND(P58&lt;&gt;0,O$17&lt;&gt;0)</formula>
    </cfRule>
    <cfRule type="expression" dxfId="259" priority="3240">
      <formula>AND($H58="X",O$17&lt;&gt;0)</formula>
    </cfRule>
    <cfRule type="expression" dxfId="258" priority="3242">
      <formula>OR(P58=0,O$17=0)</formula>
    </cfRule>
  </conditionalFormatting>
  <conditionalFormatting sqref="Q92:Q109">
    <cfRule type="expression" dxfId="257" priority="2646">
      <formula>OR(P92=0,O$17=0)</formula>
    </cfRule>
    <cfRule type="expression" dxfId="256" priority="2645">
      <formula>AND(P92&lt;&gt;0,O$17&lt;&gt;0)</formula>
    </cfRule>
    <cfRule type="expression" dxfId="255" priority="2644">
      <formula>AND($H92="X",O$17&lt;&gt;0)</formula>
    </cfRule>
  </conditionalFormatting>
  <conditionalFormatting sqref="Q113:Q127">
    <cfRule type="expression" dxfId="254" priority="367">
      <formula>AND(P113&lt;&gt;0,O$17&lt;&gt;0)</formula>
    </cfRule>
    <cfRule type="expression" dxfId="253" priority="366">
      <formula>AND($H113="X",O$17&lt;&gt;0)</formula>
    </cfRule>
    <cfRule type="expression" dxfId="252" priority="368">
      <formula>OR(P113=0,O$17=0)</formula>
    </cfRule>
  </conditionalFormatting>
  <conditionalFormatting sqref="R43:R48">
    <cfRule type="cellIs" dxfId="251" priority="4417" operator="equal">
      <formula>"X"</formula>
    </cfRule>
  </conditionalFormatting>
  <conditionalFormatting sqref="R58:R68">
    <cfRule type="cellIs" dxfId="250" priority="3880" operator="equal">
      <formula>"X"</formula>
    </cfRule>
  </conditionalFormatting>
  <conditionalFormatting sqref="R74:R79">
    <cfRule type="cellIs" dxfId="249" priority="3433" operator="equal">
      <formula>"X"</formula>
    </cfRule>
  </conditionalFormatting>
  <conditionalFormatting sqref="R82">
    <cfRule type="cellIs" dxfId="248" priority="3355" operator="equal">
      <formula>"X"</formula>
    </cfRule>
  </conditionalFormatting>
  <conditionalFormatting sqref="R85:R86">
    <cfRule type="cellIs" dxfId="247" priority="3251" operator="equal">
      <formula>"X"</formula>
    </cfRule>
  </conditionalFormatting>
  <conditionalFormatting sqref="R92:R104">
    <cfRule type="cellIs" dxfId="246" priority="2636" operator="equal">
      <formula>"X"</formula>
    </cfRule>
  </conditionalFormatting>
  <conditionalFormatting sqref="R113:R120">
    <cfRule type="cellIs" dxfId="245" priority="528" operator="equal">
      <formula>"X"</formula>
    </cfRule>
  </conditionalFormatting>
  <conditionalFormatting sqref="R123">
    <cfRule type="cellIs" dxfId="244" priority="468" operator="equal">
      <formula>"X"</formula>
    </cfRule>
  </conditionalFormatting>
  <conditionalFormatting sqref="R126:R127">
    <cfRule type="cellIs" dxfId="243" priority="2097" operator="equal">
      <formula>"X"</formula>
    </cfRule>
  </conditionalFormatting>
  <conditionalFormatting sqref="R133:R143">
    <cfRule type="cellIs" dxfId="242" priority="1609" operator="equal">
      <formula>"X"</formula>
    </cfRule>
  </conditionalFormatting>
  <conditionalFormatting sqref="R149:R154">
    <cfRule type="cellIs" dxfId="241" priority="286" operator="equal">
      <formula>"X"</formula>
    </cfRule>
  </conditionalFormatting>
  <conditionalFormatting sqref="R160:R163">
    <cfRule type="cellIs" dxfId="240" priority="280" operator="equal">
      <formula>"X"</formula>
    </cfRule>
  </conditionalFormatting>
  <conditionalFormatting sqref="R165">
    <cfRule type="cellIs" dxfId="239" priority="279" operator="equal">
      <formula>"X"</formula>
    </cfRule>
  </conditionalFormatting>
  <conditionalFormatting sqref="R167:R169">
    <cfRule type="cellIs" dxfId="238" priority="812" operator="equal">
      <formula>"X"</formula>
    </cfRule>
  </conditionalFormatting>
  <conditionalFormatting sqref="R175:R176">
    <cfRule type="cellIs" dxfId="237" priority="673" operator="equal">
      <formula>"X"</formula>
    </cfRule>
  </conditionalFormatting>
  <conditionalFormatting sqref="R178:R179">
    <cfRule type="cellIs" dxfId="236" priority="626" operator="equal">
      <formula>"X"</formula>
    </cfRule>
  </conditionalFormatting>
  <conditionalFormatting sqref="T43:T48">
    <cfRule type="expression" dxfId="235" priority="4402">
      <formula>AND($H43="X",R$17&lt;&gt;0)</formula>
    </cfRule>
    <cfRule type="expression" dxfId="234" priority="4403">
      <formula>AND(S43&lt;&gt;0,R$17&lt;&gt;0)</formula>
    </cfRule>
    <cfRule type="expression" dxfId="233" priority="4404">
      <formula>OR(S43=0,R$17=0)</formula>
    </cfRule>
  </conditionalFormatting>
  <conditionalFormatting sqref="T58:T86">
    <cfRule type="expression" dxfId="232" priority="3238">
      <formula>AND(S58&lt;&gt;0,R$17&lt;&gt;0)</formula>
    </cfRule>
    <cfRule type="expression" dxfId="231" priority="3237">
      <formula>AND($H58="X",R$17&lt;&gt;0)</formula>
    </cfRule>
    <cfRule type="expression" dxfId="230" priority="3239">
      <formula>OR(S58=0,R$17=0)</formula>
    </cfRule>
  </conditionalFormatting>
  <conditionalFormatting sqref="T92:T109">
    <cfRule type="expression" dxfId="229" priority="2642">
      <formula>AND(S92&lt;&gt;0,R$17&lt;&gt;0)</formula>
    </cfRule>
    <cfRule type="expression" dxfId="228" priority="2643">
      <formula>OR(S92=0,R$17=0)</formula>
    </cfRule>
    <cfRule type="expression" dxfId="227" priority="2641">
      <formula>AND($H92="X",R$17&lt;&gt;0)</formula>
    </cfRule>
  </conditionalFormatting>
  <conditionalFormatting sqref="T113:T127">
    <cfRule type="expression" dxfId="226" priority="351">
      <formula>AND($H113="X",R$17&lt;&gt;0)</formula>
    </cfRule>
    <cfRule type="expression" dxfId="225" priority="352">
      <formula>AND(S113&lt;&gt;0,R$17&lt;&gt;0)</formula>
    </cfRule>
    <cfRule type="expression" dxfId="224" priority="353">
      <formula>OR(S113=0,R$17=0)</formula>
    </cfRule>
  </conditionalFormatting>
  <conditionalFormatting sqref="U43:U48">
    <cfRule type="cellIs" dxfId="223" priority="231" operator="equal">
      <formula>"X"</formula>
    </cfRule>
  </conditionalFormatting>
  <conditionalFormatting sqref="U58:U68">
    <cfRule type="cellIs" dxfId="222" priority="187" operator="equal">
      <formula>"X"</formula>
    </cfRule>
  </conditionalFormatting>
  <conditionalFormatting sqref="U74:U79">
    <cfRule type="cellIs" dxfId="221" priority="148" operator="equal">
      <formula>"X"</formula>
    </cfRule>
  </conditionalFormatting>
  <conditionalFormatting sqref="U82">
    <cfRule type="cellIs" dxfId="220" priority="138" operator="equal">
      <formula>"X"</formula>
    </cfRule>
  </conditionalFormatting>
  <conditionalFormatting sqref="U85:U86">
    <cfRule type="cellIs" dxfId="219" priority="124" operator="equal">
      <formula>"X"</formula>
    </cfRule>
  </conditionalFormatting>
  <conditionalFormatting sqref="U92:U104">
    <cfRule type="cellIs" dxfId="218" priority="72" operator="equal">
      <formula>"X"</formula>
    </cfRule>
  </conditionalFormatting>
  <conditionalFormatting sqref="U113:U120">
    <cfRule type="cellIs" dxfId="217" priority="36" operator="equal">
      <formula>"X"</formula>
    </cfRule>
  </conditionalFormatting>
  <conditionalFormatting sqref="U123">
    <cfRule type="cellIs" dxfId="216" priority="32" operator="equal">
      <formula>"X"</formula>
    </cfRule>
  </conditionalFormatting>
  <conditionalFormatting sqref="U126:U127">
    <cfRule type="cellIs" dxfId="215" priority="67" operator="equal">
      <formula>"X"</formula>
    </cfRule>
  </conditionalFormatting>
  <conditionalFormatting sqref="U133:U143">
    <cfRule type="cellIs" dxfId="214" priority="52" operator="equal">
      <formula>"X"</formula>
    </cfRule>
  </conditionalFormatting>
  <conditionalFormatting sqref="U149:U154">
    <cfRule type="cellIs" dxfId="213" priority="16" operator="equal">
      <formula>"X"</formula>
    </cfRule>
  </conditionalFormatting>
  <conditionalFormatting sqref="U160:U163">
    <cfRule type="cellIs" dxfId="212" priority="15" operator="equal">
      <formula>"X"</formula>
    </cfRule>
  </conditionalFormatting>
  <conditionalFormatting sqref="U165">
    <cfRule type="cellIs" dxfId="211" priority="14" operator="equal">
      <formula>"X"</formula>
    </cfRule>
  </conditionalFormatting>
  <conditionalFormatting sqref="U167:U169">
    <cfRule type="cellIs" dxfId="210" priority="41" operator="equal">
      <formula>"X"</formula>
    </cfRule>
  </conditionalFormatting>
  <conditionalFormatting sqref="U175:U176">
    <cfRule type="cellIs" dxfId="209" priority="39" operator="equal">
      <formula>"X"</formula>
    </cfRule>
  </conditionalFormatting>
  <conditionalFormatting sqref="U178:U179">
    <cfRule type="cellIs" dxfId="208" priority="37" operator="equal">
      <formula>"X"</formula>
    </cfRule>
  </conditionalFormatting>
  <conditionalFormatting sqref="W43:W48">
    <cfRule type="expression" dxfId="207" priority="12">
      <formula>OR(V43=0,U$17=0)</formula>
    </cfRule>
    <cfRule type="expression" dxfId="206" priority="11">
      <formula>AND(V43&lt;&gt;0,U$17&lt;&gt;0)</formula>
    </cfRule>
    <cfRule type="expression" dxfId="205" priority="10">
      <formula>AND($H43="X",U$17&lt;&gt;0)</formula>
    </cfRule>
  </conditionalFormatting>
  <conditionalFormatting sqref="W58:W86">
    <cfRule type="expression" dxfId="204" priority="9">
      <formula>OR(V58=0,U$17=0)</formula>
    </cfRule>
    <cfRule type="expression" dxfId="203" priority="8">
      <formula>AND(V58&lt;&gt;0,U$17&lt;&gt;0)</formula>
    </cfRule>
    <cfRule type="expression" dxfId="202" priority="7">
      <formula>AND($H58="X",U$17&lt;&gt;0)</formula>
    </cfRule>
  </conditionalFormatting>
  <conditionalFormatting sqref="W92:W109">
    <cfRule type="expression" dxfId="201" priority="1">
      <formula>AND($H92="X",U$17&lt;&gt;0)</formula>
    </cfRule>
    <cfRule type="expression" dxfId="200" priority="2">
      <formula>AND(V92&lt;&gt;0,U$17&lt;&gt;0)</formula>
    </cfRule>
    <cfRule type="expression" dxfId="199" priority="3">
      <formula>OR(V92=0,U$17=0)</formula>
    </cfRule>
  </conditionalFormatting>
  <conditionalFormatting sqref="W113:W127">
    <cfRule type="expression" dxfId="198" priority="5">
      <formula>AND(V113&lt;&gt;0,U$17&lt;&gt;0)</formula>
    </cfRule>
    <cfRule type="expression" dxfId="197" priority="4">
      <formula>AND($H113="X",U$17&lt;&gt;0)</formula>
    </cfRule>
    <cfRule type="expression" dxfId="196" priority="6">
      <formula>OR(V113=0,U$17=0)</formula>
    </cfRule>
  </conditionalFormatting>
  <conditionalFormatting sqref="W133:W143 W149:W169 W175:W176 W178:W179">
    <cfRule type="expression" dxfId="195" priority="253">
      <formula>OR(V133=0,U$17=0)</formula>
    </cfRule>
    <cfRule type="expression" dxfId="194" priority="252">
      <formula>AND(V133&lt;&gt;0,U$17&lt;&gt;0)</formula>
    </cfRule>
    <cfRule type="expression" dxfId="193" priority="251">
      <formula>AND($H133="X",U$17&lt;&gt;0)</formula>
    </cfRule>
  </conditionalFormatting>
  <conditionalFormatting sqref="X43:X48">
    <cfRule type="cellIs" dxfId="192" priority="4416" operator="equal">
      <formula>"X"</formula>
    </cfRule>
  </conditionalFormatting>
  <conditionalFormatting sqref="X58:X68">
    <cfRule type="cellIs" dxfId="191" priority="3879" operator="equal">
      <formula>"X"</formula>
    </cfRule>
  </conditionalFormatting>
  <conditionalFormatting sqref="X74:X75">
    <cfRule type="cellIs" dxfId="190" priority="3697" operator="equal">
      <formula>"X"</formula>
    </cfRule>
  </conditionalFormatting>
  <conditionalFormatting sqref="X78:X79">
    <cfRule type="cellIs" dxfId="189" priority="3432" operator="equal">
      <formula>"X"</formula>
    </cfRule>
  </conditionalFormatting>
  <conditionalFormatting sqref="X82">
    <cfRule type="cellIs" dxfId="188" priority="3354" operator="equal">
      <formula>"X"</formula>
    </cfRule>
  </conditionalFormatting>
  <conditionalFormatting sqref="X85:X86">
    <cfRule type="cellIs" dxfId="187" priority="3250" operator="equal">
      <formula>"X"</formula>
    </cfRule>
  </conditionalFormatting>
  <conditionalFormatting sqref="X92">
    <cfRule type="cellIs" dxfId="186" priority="3009" operator="equal">
      <formula>"X"</formula>
    </cfRule>
  </conditionalFormatting>
  <conditionalFormatting sqref="X94:X104">
    <cfRule type="cellIs" dxfId="185" priority="2635" operator="equal">
      <formula>"X"</formula>
    </cfRule>
  </conditionalFormatting>
  <conditionalFormatting sqref="X113">
    <cfRule type="cellIs" dxfId="184" priority="2416" operator="equal">
      <formula>"X"</formula>
    </cfRule>
  </conditionalFormatting>
  <conditionalFormatting sqref="X115:X116">
    <cfRule type="cellIs" dxfId="183" priority="2005" operator="equal">
      <formula>"X"</formula>
    </cfRule>
  </conditionalFormatting>
  <conditionalFormatting sqref="X119:X120">
    <cfRule type="cellIs" dxfId="182" priority="527" operator="equal">
      <formula>"X"</formula>
    </cfRule>
  </conditionalFormatting>
  <conditionalFormatting sqref="X123">
    <cfRule type="cellIs" dxfId="181" priority="467" operator="equal">
      <formula>"X"</formula>
    </cfRule>
  </conditionalFormatting>
  <conditionalFormatting sqref="X126:X127">
    <cfRule type="cellIs" dxfId="180" priority="2096" operator="equal">
      <formula>"X"</formula>
    </cfRule>
  </conditionalFormatting>
  <conditionalFormatting sqref="X133:X143">
    <cfRule type="cellIs" dxfId="179" priority="1608" operator="equal">
      <formula>"X"</formula>
    </cfRule>
  </conditionalFormatting>
  <conditionalFormatting sqref="X149:X154">
    <cfRule type="cellIs" dxfId="178" priority="285" operator="equal">
      <formula>"X"</formula>
    </cfRule>
  </conditionalFormatting>
  <conditionalFormatting sqref="X160:X163">
    <cfRule type="cellIs" dxfId="177" priority="278" operator="equal">
      <formula>"X"</formula>
    </cfRule>
  </conditionalFormatting>
  <conditionalFormatting sqref="X165">
    <cfRule type="cellIs" dxfId="176" priority="277" operator="equal">
      <formula>"X"</formula>
    </cfRule>
  </conditionalFormatting>
  <conditionalFormatting sqref="X167:X169">
    <cfRule type="cellIs" dxfId="175" priority="811" operator="equal">
      <formula>"X"</formula>
    </cfRule>
  </conditionalFormatting>
  <conditionalFormatting sqref="X175:X176">
    <cfRule type="cellIs" dxfId="174" priority="672" operator="equal">
      <formula>"X"</formula>
    </cfRule>
  </conditionalFormatting>
  <conditionalFormatting sqref="Z43:Z48">
    <cfRule type="expression" dxfId="173" priority="4399">
      <formula>AND($H43="X",X$17&lt;&gt;0)</formula>
    </cfRule>
    <cfRule type="expression" dxfId="172" priority="4400">
      <formula>AND(Y43&lt;&gt;0,X$17&lt;&gt;0)</formula>
    </cfRule>
    <cfRule type="expression" dxfId="171" priority="4401">
      <formula>OR(Y43=0,X$17=0)</formula>
    </cfRule>
  </conditionalFormatting>
  <conditionalFormatting sqref="Z58:Z75">
    <cfRule type="expression" dxfId="170" priority="3683">
      <formula>OR(Y58=0,X$17=0)</formula>
    </cfRule>
    <cfRule type="expression" dxfId="169" priority="3682">
      <formula>AND(Y58&lt;&gt;0,X$17&lt;&gt;0)</formula>
    </cfRule>
    <cfRule type="expression" dxfId="168" priority="3681">
      <formula>AND($H58="X",X$17&lt;&gt;0)</formula>
    </cfRule>
  </conditionalFormatting>
  <conditionalFormatting sqref="Z78:Z86">
    <cfRule type="expression" dxfId="167" priority="3234">
      <formula>AND($H78="X",X$17&lt;&gt;0)</formula>
    </cfRule>
    <cfRule type="expression" dxfId="166" priority="3236">
      <formula>OR(Y78=0,X$17=0)</formula>
    </cfRule>
    <cfRule type="expression" dxfId="165" priority="3235">
      <formula>AND(Y78&lt;&gt;0,X$17&lt;&gt;0)</formula>
    </cfRule>
  </conditionalFormatting>
  <conditionalFormatting sqref="Z92">
    <cfRule type="expression" dxfId="164" priority="2993">
      <formula>AND(Y92&lt;&gt;0,X$17&lt;&gt;0)</formula>
    </cfRule>
    <cfRule type="expression" dxfId="163" priority="2992">
      <formula>AND($H92="X",X$17&lt;&gt;0)</formula>
    </cfRule>
    <cfRule type="expression" dxfId="162" priority="2994">
      <formula>OR(Y92=0,X$17=0)</formula>
    </cfRule>
  </conditionalFormatting>
  <conditionalFormatting sqref="Z94:Z109">
    <cfRule type="expression" dxfId="161" priority="2656">
      <formula>AND($H94="X",X$17&lt;&gt;0)</formula>
    </cfRule>
    <cfRule type="expression" dxfId="160" priority="2657">
      <formula>AND(Y94&lt;&gt;0,X$17&lt;&gt;0)</formula>
    </cfRule>
    <cfRule type="expression" dxfId="159" priority="2658">
      <formula>OR(Y94=0,X$17=0)</formula>
    </cfRule>
  </conditionalFormatting>
  <conditionalFormatting sqref="Z113 AC113 AF113 AI113 AC115 AF115 AI115 Z115:Z116 K133:K143 N133:N143 Q133:Q143 T133:T143 Z133:Z143 AC133:AC143 AF133:AF143 AI133:AI143 AF149:AF153 K149:K169 N149:N169 Q149:Q169 T149:T169 Z149:Z169 AC149:AC169 AI149:AI169 AF160:AF169 K175:K176 Q175:Q176 T175:T176 Z175:Z176 AC175:AC176 AF175:AF176 AI175:AI176 N175:N177 AC178 Q178:Q179 T178:T179 K179 N179 AL185 AI185:AI186">
    <cfRule type="expression" dxfId="158" priority="4586">
      <formula>AND($H113="X",I$17&lt;&gt;0)</formula>
    </cfRule>
    <cfRule type="expression" dxfId="157" priority="4587">
      <formula>AND(J113&lt;&gt;0,I$17&lt;&gt;0)</formula>
    </cfRule>
    <cfRule type="expression" dxfId="156" priority="4588">
      <formula>OR(J113=0,I$17=0)</formula>
    </cfRule>
  </conditionalFormatting>
  <conditionalFormatting sqref="Z119:Z127">
    <cfRule type="expression" dxfId="155" priority="337">
      <formula>AND(Y119&lt;&gt;0,X$17&lt;&gt;0)</formula>
    </cfRule>
    <cfRule type="expression" dxfId="154" priority="336">
      <formula>AND($H119="X",X$17&lt;&gt;0)</formula>
    </cfRule>
    <cfRule type="expression" dxfId="153" priority="338">
      <formula>OR(Y119=0,X$17=0)</formula>
    </cfRule>
  </conditionalFormatting>
  <conditionalFormatting sqref="AA43:AA48">
    <cfRule type="cellIs" dxfId="152" priority="4415" operator="equal">
      <formula>"X"</formula>
    </cfRule>
  </conditionalFormatting>
  <conditionalFormatting sqref="AA58:AA68">
    <cfRule type="cellIs" dxfId="151" priority="3878" operator="equal">
      <formula>"X"</formula>
    </cfRule>
  </conditionalFormatting>
  <conditionalFormatting sqref="AA74:AA75">
    <cfRule type="cellIs" dxfId="150" priority="3696" operator="equal">
      <formula>"X"</formula>
    </cfRule>
  </conditionalFormatting>
  <conditionalFormatting sqref="AA78:AA79">
    <cfRule type="cellIs" dxfId="149" priority="3431" operator="equal">
      <formula>"X"</formula>
    </cfRule>
  </conditionalFormatting>
  <conditionalFormatting sqref="AA82">
    <cfRule type="cellIs" dxfId="148" priority="3353" operator="equal">
      <formula>"X"</formula>
    </cfRule>
  </conditionalFormatting>
  <conditionalFormatting sqref="AA85:AA86">
    <cfRule type="cellIs" dxfId="147" priority="3249" operator="equal">
      <formula>"X"</formula>
    </cfRule>
  </conditionalFormatting>
  <conditionalFormatting sqref="AA92">
    <cfRule type="cellIs" dxfId="146" priority="3008" operator="equal">
      <formula>"X"</formula>
    </cfRule>
  </conditionalFormatting>
  <conditionalFormatting sqref="AA94:AA104">
    <cfRule type="cellIs" dxfId="145" priority="2634" operator="equal">
      <formula>"X"</formula>
    </cfRule>
  </conditionalFormatting>
  <conditionalFormatting sqref="AA113">
    <cfRule type="cellIs" dxfId="144" priority="2415" operator="equal">
      <formula>"X"</formula>
    </cfRule>
  </conditionalFormatting>
  <conditionalFormatting sqref="AA115">
    <cfRule type="cellIs" dxfId="143" priority="2383" operator="equal">
      <formula>"X"</formula>
    </cfRule>
  </conditionalFormatting>
  <conditionalFormatting sqref="AA119:AA120">
    <cfRule type="cellIs" dxfId="142" priority="526" operator="equal">
      <formula>"X"</formula>
    </cfRule>
  </conditionalFormatting>
  <conditionalFormatting sqref="AA123">
    <cfRule type="cellIs" dxfId="141" priority="466" operator="equal">
      <formula>"X"</formula>
    </cfRule>
  </conditionalFormatting>
  <conditionalFormatting sqref="AA126:AA127">
    <cfRule type="cellIs" dxfId="140" priority="2095" operator="equal">
      <formula>"X"</formula>
    </cfRule>
  </conditionalFormatting>
  <conditionalFormatting sqref="AA133:AA143">
    <cfRule type="cellIs" dxfId="139" priority="1607" operator="equal">
      <formula>"X"</formula>
    </cfRule>
  </conditionalFormatting>
  <conditionalFormatting sqref="AA149:AA154">
    <cfRule type="cellIs" dxfId="138" priority="284" operator="equal">
      <formula>"X"</formula>
    </cfRule>
  </conditionalFormatting>
  <conditionalFormatting sqref="AA160:AA163">
    <cfRule type="cellIs" dxfId="137" priority="272" operator="equal">
      <formula>"X"</formula>
    </cfRule>
  </conditionalFormatting>
  <conditionalFormatting sqref="AA165">
    <cfRule type="cellIs" dxfId="136" priority="271" operator="equal">
      <formula>"X"</formula>
    </cfRule>
  </conditionalFormatting>
  <conditionalFormatting sqref="AA167:AA169">
    <cfRule type="cellIs" dxfId="135" priority="810" operator="equal">
      <formula>"X"</formula>
    </cfRule>
  </conditionalFormatting>
  <conditionalFormatting sqref="AA175:AA176">
    <cfRule type="cellIs" dxfId="134" priority="671" operator="equal">
      <formula>"X"</formula>
    </cfRule>
  </conditionalFormatting>
  <conditionalFormatting sqref="AA178">
    <cfRule type="cellIs" dxfId="133" priority="633" operator="equal">
      <formula>"X"</formula>
    </cfRule>
  </conditionalFormatting>
  <conditionalFormatting sqref="AC43:AC48">
    <cfRule type="expression" dxfId="132" priority="4397">
      <formula>AND(AB43&lt;&gt;0,AA$17&lt;&gt;0)</formula>
    </cfRule>
    <cfRule type="expression" dxfId="131" priority="4398">
      <formula>OR(AB43=0,AA$17=0)</formula>
    </cfRule>
    <cfRule type="expression" dxfId="130" priority="4396">
      <formula>AND($H43="X",AA$17&lt;&gt;0)</formula>
    </cfRule>
  </conditionalFormatting>
  <conditionalFormatting sqref="AC58:AC75">
    <cfRule type="expression" dxfId="129" priority="3680">
      <formula>OR(AB58=0,AA$17=0)</formula>
    </cfRule>
    <cfRule type="expression" dxfId="128" priority="3679">
      <formula>AND(AB58&lt;&gt;0,AA$17&lt;&gt;0)</formula>
    </cfRule>
    <cfRule type="expression" dxfId="127" priority="3678">
      <formula>AND($H58="X",AA$17&lt;&gt;0)</formula>
    </cfRule>
  </conditionalFormatting>
  <conditionalFormatting sqref="AC78:AC86">
    <cfRule type="expression" dxfId="126" priority="3231">
      <formula>AND($H78="X",AA$17&lt;&gt;0)</formula>
    </cfRule>
    <cfRule type="expression" dxfId="125" priority="3232">
      <formula>AND(AB78&lt;&gt;0,AA$17&lt;&gt;0)</formula>
    </cfRule>
    <cfRule type="expression" dxfId="124" priority="3233">
      <formula>OR(AB78=0,AA$17=0)</formula>
    </cfRule>
  </conditionalFormatting>
  <conditionalFormatting sqref="AC92">
    <cfRule type="expression" dxfId="123" priority="2991">
      <formula>OR(AB92=0,AA$17=0)</formula>
    </cfRule>
    <cfRule type="expression" dxfId="122" priority="2989">
      <formula>AND($H92="X",AA$17&lt;&gt;0)</formula>
    </cfRule>
    <cfRule type="expression" dxfId="121" priority="2990">
      <formula>AND(AB92&lt;&gt;0,AA$17&lt;&gt;0)</formula>
    </cfRule>
  </conditionalFormatting>
  <conditionalFormatting sqref="AC94:AC109">
    <cfRule type="expression" dxfId="120" priority="2655">
      <formula>OR(AB94=0,AA$17=0)</formula>
    </cfRule>
    <cfRule type="expression" dxfId="119" priority="2653">
      <formula>AND($H94="X",AA$17&lt;&gt;0)</formula>
    </cfRule>
    <cfRule type="expression" dxfId="118" priority="2654">
      <formula>AND(AB94&lt;&gt;0,AA$17&lt;&gt;0)</formula>
    </cfRule>
  </conditionalFormatting>
  <conditionalFormatting sqref="AC119:AC127">
    <cfRule type="expression" dxfId="117" priority="321">
      <formula>AND($H119="X",AA$17&lt;&gt;0)</formula>
    </cfRule>
    <cfRule type="expression" dxfId="116" priority="322">
      <formula>AND(AB119&lt;&gt;0,AA$17&lt;&gt;0)</formula>
    </cfRule>
    <cfRule type="expression" dxfId="115" priority="323">
      <formula>OR(AB119=0,AA$17=0)</formula>
    </cfRule>
  </conditionalFormatting>
  <conditionalFormatting sqref="AD43:AD48">
    <cfRule type="cellIs" dxfId="114" priority="4414" operator="equal">
      <formula>"X"</formula>
    </cfRule>
  </conditionalFormatting>
  <conditionalFormatting sqref="AD58:AD59">
    <cfRule type="cellIs" dxfId="113" priority="4118" operator="equal">
      <formula>"X"</formula>
    </cfRule>
  </conditionalFormatting>
  <conditionalFormatting sqref="AD61:AD62">
    <cfRule type="cellIs" dxfId="112" priority="3673" operator="equal">
      <formula>"X"</formula>
    </cfRule>
  </conditionalFormatting>
  <conditionalFormatting sqref="AD74">
    <cfRule type="cellIs" dxfId="111" priority="3669" operator="equal">
      <formula>"X"</formula>
    </cfRule>
  </conditionalFormatting>
  <conditionalFormatting sqref="AD78:AD79">
    <cfRule type="cellIs" dxfId="110" priority="3532" operator="equal">
      <formula>"X"</formula>
    </cfRule>
  </conditionalFormatting>
  <conditionalFormatting sqref="AD82">
    <cfRule type="cellIs" dxfId="109" priority="3520" operator="equal">
      <formula>"X"</formula>
    </cfRule>
  </conditionalFormatting>
  <conditionalFormatting sqref="AD85:AD86">
    <cfRule type="cellIs" dxfId="108" priority="3504" operator="equal">
      <formula>"X"</formula>
    </cfRule>
  </conditionalFormatting>
  <conditionalFormatting sqref="AD92">
    <cfRule type="cellIs" dxfId="107" priority="3007" operator="equal">
      <formula>"X"</formula>
    </cfRule>
  </conditionalFormatting>
  <conditionalFormatting sqref="AD94">
    <cfRule type="cellIs" dxfId="106" priority="2959" operator="equal">
      <formula>"X"</formula>
    </cfRule>
  </conditionalFormatting>
  <conditionalFormatting sqref="AD96">
    <cfRule type="cellIs" dxfId="105" priority="2889" operator="equal">
      <formula>"X"</formula>
    </cfRule>
  </conditionalFormatting>
  <conditionalFormatting sqref="AD98:AD99">
    <cfRule type="cellIs" dxfId="104" priority="2825" operator="equal">
      <formula>"X"</formula>
    </cfRule>
  </conditionalFormatting>
  <conditionalFormatting sqref="AD113">
    <cfRule type="cellIs" dxfId="103" priority="2414" operator="equal">
      <formula>"X"</formula>
    </cfRule>
  </conditionalFormatting>
  <conditionalFormatting sqref="AD115">
    <cfRule type="cellIs" dxfId="102" priority="2382" operator="equal">
      <formula>"X"</formula>
    </cfRule>
  </conditionalFormatting>
  <conditionalFormatting sqref="AD119:AD120">
    <cfRule type="cellIs" dxfId="101" priority="550" operator="equal">
      <formula>"X"</formula>
    </cfRule>
  </conditionalFormatting>
  <conditionalFormatting sqref="AD123">
    <cfRule type="cellIs" dxfId="100" priority="540" operator="equal">
      <formula>"X"</formula>
    </cfRule>
  </conditionalFormatting>
  <conditionalFormatting sqref="AD126:AD127">
    <cfRule type="cellIs" dxfId="99" priority="2094" operator="equal">
      <formula>"X"</formula>
    </cfRule>
  </conditionalFormatting>
  <conditionalFormatting sqref="AD133:AD143">
    <cfRule type="cellIs" dxfId="98" priority="1606" operator="equal">
      <formula>"X"</formula>
    </cfRule>
  </conditionalFormatting>
  <conditionalFormatting sqref="AD149:AD153">
    <cfRule type="cellIs" dxfId="97" priority="1369" operator="equal">
      <formula>"X"</formula>
    </cfRule>
  </conditionalFormatting>
  <conditionalFormatting sqref="AD160:AD163">
    <cfRule type="cellIs" dxfId="96" priority="276" operator="equal">
      <formula>"X"</formula>
    </cfRule>
  </conditionalFormatting>
  <conditionalFormatting sqref="AD165">
    <cfRule type="cellIs" dxfId="95" priority="275" operator="equal">
      <formula>"X"</formula>
    </cfRule>
  </conditionalFormatting>
  <conditionalFormatting sqref="AD167:AD169">
    <cfRule type="cellIs" dxfId="94" priority="809" operator="equal">
      <formula>"X"</formula>
    </cfRule>
  </conditionalFormatting>
  <conditionalFormatting sqref="AD175:AD176">
    <cfRule type="cellIs" dxfId="93" priority="670" operator="equal">
      <formula>"X"</formula>
    </cfRule>
  </conditionalFormatting>
  <conditionalFormatting sqref="AF43:AF48">
    <cfRule type="expression" dxfId="92" priority="4395">
      <formula>OR(AE43=0,AD$17=0)</formula>
    </cfRule>
    <cfRule type="expression" dxfId="91" priority="4393">
      <formula>AND($H43="X",AD$17&lt;&gt;0)</formula>
    </cfRule>
    <cfRule type="expression" dxfId="90" priority="4394">
      <formula>AND(AE43&lt;&gt;0,AD$17&lt;&gt;0)</formula>
    </cfRule>
  </conditionalFormatting>
  <conditionalFormatting sqref="AF58:AF59">
    <cfRule type="expression" dxfId="89" priority="4099">
      <formula>OR(AE58=0,AD$17=0)</formula>
    </cfRule>
    <cfRule type="expression" dxfId="88" priority="4098">
      <formula>AND(AE58&lt;&gt;0,AD$17&lt;&gt;0)</formula>
    </cfRule>
    <cfRule type="expression" dxfId="87" priority="4097">
      <formula>AND($H58="X",AD$17&lt;&gt;0)</formula>
    </cfRule>
  </conditionalFormatting>
  <conditionalFormatting sqref="AF61:AF62">
    <cfRule type="expression" dxfId="86" priority="3670">
      <formula>AND($H61="X",AD$17&lt;&gt;0)</formula>
    </cfRule>
    <cfRule type="expression" dxfId="85" priority="3671">
      <formula>AND(AE61&lt;&gt;0,AD$17&lt;&gt;0)</formula>
    </cfRule>
    <cfRule type="expression" dxfId="84" priority="3672">
      <formula>OR(AE61=0,AD$17=0)</formula>
    </cfRule>
  </conditionalFormatting>
  <conditionalFormatting sqref="AF74">
    <cfRule type="expression" dxfId="83" priority="3667">
      <formula>AND(AE74&lt;&gt;0,AD$17&lt;&gt;0)</formula>
    </cfRule>
    <cfRule type="expression" dxfId="82" priority="3668">
      <formula>OR(AE74=0,AD$17=0)</formula>
    </cfRule>
    <cfRule type="expression" dxfId="81" priority="3666">
      <formula>AND($H74="X",AD$17&lt;&gt;0)</formula>
    </cfRule>
  </conditionalFormatting>
  <conditionalFormatting sqref="AF78:AF86">
    <cfRule type="expression" dxfId="80" priority="3503">
      <formula>OR(AE78=0,AD$17=0)</formula>
    </cfRule>
    <cfRule type="expression" dxfId="79" priority="3501">
      <formula>AND($H78="X",AD$17&lt;&gt;0)</formula>
    </cfRule>
    <cfRule type="expression" dxfId="78" priority="3502">
      <formula>AND(AE78&lt;&gt;0,AD$17&lt;&gt;0)</formula>
    </cfRule>
  </conditionalFormatting>
  <conditionalFormatting sqref="AF92">
    <cfRule type="expression" dxfId="77" priority="2986">
      <formula>AND($H92="X",AD$17&lt;&gt;0)</formula>
    </cfRule>
    <cfRule type="expression" dxfId="76" priority="2987">
      <formula>AND(AE92&lt;&gt;0,AD$17&lt;&gt;0)</formula>
    </cfRule>
    <cfRule type="expression" dxfId="75" priority="2988">
      <formula>OR(AE92=0,AD$17=0)</formula>
    </cfRule>
  </conditionalFormatting>
  <conditionalFormatting sqref="AF94">
    <cfRule type="expression" dxfId="74" priority="2940">
      <formula>OR(AE94=0,AD$17=0)</formula>
    </cfRule>
    <cfRule type="expression" dxfId="73" priority="2938">
      <formula>AND($H94="X",AD$17&lt;&gt;0)</formula>
    </cfRule>
    <cfRule type="expression" dxfId="72" priority="2939">
      <formula>AND(AE94&lt;&gt;0,AD$17&lt;&gt;0)</formula>
    </cfRule>
  </conditionalFormatting>
  <conditionalFormatting sqref="AF96">
    <cfRule type="expression" dxfId="71" priority="2876">
      <formula>OR(AE96=0,AD$17=0)</formula>
    </cfRule>
    <cfRule type="expression" dxfId="70" priority="2875">
      <formula>AND(AE96&lt;&gt;0,AD$17&lt;&gt;0)</formula>
    </cfRule>
    <cfRule type="expression" dxfId="69" priority="2874">
      <formula>AND($H96="X",AD$17&lt;&gt;0)</formula>
    </cfRule>
  </conditionalFormatting>
  <conditionalFormatting sqref="AF98:AF99">
    <cfRule type="expression" dxfId="68" priority="2811">
      <formula>AND(AE98&lt;&gt;0,AD$17&lt;&gt;0)</formula>
    </cfRule>
    <cfRule type="expression" dxfId="67" priority="2810">
      <formula>AND($H98="X",AD$17&lt;&gt;0)</formula>
    </cfRule>
    <cfRule type="expression" dxfId="66" priority="2812">
      <formula>OR(AE98=0,AD$17=0)</formula>
    </cfRule>
  </conditionalFormatting>
  <conditionalFormatting sqref="AF119:AF127">
    <cfRule type="expression" dxfId="65" priority="306">
      <formula>AND($H119="X",AD$17&lt;&gt;0)</formula>
    </cfRule>
    <cfRule type="expression" dxfId="64" priority="307">
      <formula>AND(AE119&lt;&gt;0,AD$17&lt;&gt;0)</formula>
    </cfRule>
    <cfRule type="expression" dxfId="63" priority="308">
      <formula>OR(AE119=0,AD$17=0)</formula>
    </cfRule>
  </conditionalFormatting>
  <conditionalFormatting sqref="AG29:AG32">
    <cfRule type="cellIs" dxfId="62" priority="7303" operator="equal">
      <formula>"X"</formula>
    </cfRule>
  </conditionalFormatting>
  <conditionalFormatting sqref="AG35">
    <cfRule type="cellIs" dxfId="61" priority="1999" operator="equal">
      <formula>"X"</formula>
    </cfRule>
  </conditionalFormatting>
  <conditionalFormatting sqref="AG43:AG52">
    <cfRule type="cellIs" dxfId="60" priority="4373" operator="equal">
      <formula>"X"</formula>
    </cfRule>
  </conditionalFormatting>
  <conditionalFormatting sqref="AG58:AG68">
    <cfRule type="cellIs" dxfId="59" priority="3620" operator="equal">
      <formula>"X"</formula>
    </cfRule>
  </conditionalFormatting>
  <conditionalFormatting sqref="AG74:AG75">
    <cfRule type="cellIs" dxfId="58" priority="3585" operator="equal">
      <formula>"X"</formula>
    </cfRule>
  </conditionalFormatting>
  <conditionalFormatting sqref="AG78:AG79">
    <cfRule type="cellIs" dxfId="57" priority="3575" operator="equal">
      <formula>"X"</formula>
    </cfRule>
  </conditionalFormatting>
  <conditionalFormatting sqref="AG82">
    <cfRule type="cellIs" dxfId="56" priority="3560" operator="equal">
      <formula>"X"</formula>
    </cfRule>
  </conditionalFormatting>
  <conditionalFormatting sqref="AG85:AG86">
    <cfRule type="cellIs" dxfId="55" priority="3540" operator="equal">
      <formula>"X"</formula>
    </cfRule>
  </conditionalFormatting>
  <conditionalFormatting sqref="AG92">
    <cfRule type="cellIs" dxfId="54" priority="3014" operator="equal">
      <formula>"X"</formula>
    </cfRule>
  </conditionalFormatting>
  <conditionalFormatting sqref="AG94:AG104">
    <cfRule type="cellIs" dxfId="53" priority="2640" operator="equal">
      <formula>"X"</formula>
    </cfRule>
  </conditionalFormatting>
  <conditionalFormatting sqref="AG113">
    <cfRule type="cellIs" dxfId="52" priority="2421" operator="equal">
      <formula>"X"</formula>
    </cfRule>
  </conditionalFormatting>
  <conditionalFormatting sqref="AG115">
    <cfRule type="cellIs" dxfId="51" priority="2389" operator="equal">
      <formula>"X"</formula>
    </cfRule>
  </conditionalFormatting>
  <conditionalFormatting sqref="AG119:AG120">
    <cfRule type="cellIs" dxfId="50" priority="570" operator="equal">
      <formula>"X"</formula>
    </cfRule>
  </conditionalFormatting>
  <conditionalFormatting sqref="AG123">
    <cfRule type="cellIs" dxfId="49" priority="560" operator="equal">
      <formula>"X"</formula>
    </cfRule>
  </conditionalFormatting>
  <conditionalFormatting sqref="AG126:AG127">
    <cfRule type="cellIs" dxfId="48" priority="2101" operator="equal">
      <formula>"X"</formula>
    </cfRule>
  </conditionalFormatting>
  <conditionalFormatting sqref="AG133:AG143">
    <cfRule type="cellIs" dxfId="47" priority="1613" operator="equal">
      <formula>"X"</formula>
    </cfRule>
  </conditionalFormatting>
  <conditionalFormatting sqref="AG149:AG154">
    <cfRule type="cellIs" dxfId="46" priority="283" operator="equal">
      <formula>"X"</formula>
    </cfRule>
  </conditionalFormatting>
  <conditionalFormatting sqref="AG160:AG163">
    <cfRule type="cellIs" dxfId="45" priority="274" operator="equal">
      <formula>"X"</formula>
    </cfRule>
  </conditionalFormatting>
  <conditionalFormatting sqref="AG165">
    <cfRule type="cellIs" dxfId="44" priority="273" operator="equal">
      <formula>"X"</formula>
    </cfRule>
  </conditionalFormatting>
  <conditionalFormatting sqref="AG167:AG169">
    <cfRule type="cellIs" dxfId="43" priority="816" operator="equal">
      <formula>"X"</formula>
    </cfRule>
  </conditionalFormatting>
  <conditionalFormatting sqref="AG175:AG176">
    <cfRule type="cellIs" dxfId="42" priority="677" operator="equal">
      <formula>"X"</formula>
    </cfRule>
  </conditionalFormatting>
  <conditionalFormatting sqref="AG185:AG186">
    <cfRule type="cellIs" dxfId="41" priority="577" operator="equal">
      <formula>"X"</formula>
    </cfRule>
  </conditionalFormatting>
  <conditionalFormatting sqref="AH26">
    <cfRule type="expression" dxfId="40" priority="8322" stopIfTrue="1">
      <formula>AND($H26="X",AH20&lt;&gt;0)</formula>
    </cfRule>
  </conditionalFormatting>
  <conditionalFormatting sqref="AH27 AK27">
    <cfRule type="expression" dxfId="39" priority="8325" stopIfTrue="1">
      <formula>AND($H27="X",#REF!&lt;&gt;0)</formula>
    </cfRule>
  </conditionalFormatting>
  <conditionalFormatting sqref="AH43:AH52">
    <cfRule type="expression" dxfId="38" priority="4374" stopIfTrue="1">
      <formula>AND($H43="X",AH31&lt;&gt;0)</formula>
    </cfRule>
  </conditionalFormatting>
  <conditionalFormatting sqref="AI26:AI37">
    <cfRule type="expression" dxfId="37" priority="2001">
      <formula>AND($H26="X",AG$17&lt;&gt;0)</formula>
    </cfRule>
    <cfRule type="expression" dxfId="36" priority="4647">
      <formula>AND(AH26&lt;&gt;0,AG$17&lt;&gt;0)</formula>
    </cfRule>
    <cfRule type="expression" dxfId="35" priority="4648">
      <formula>OR(AH26=0,AG$17=0)</formula>
    </cfRule>
  </conditionalFormatting>
  <conditionalFormatting sqref="AI43:AI52">
    <cfRule type="expression" dxfId="34" priority="4372">
      <formula>OR(AH43=0,AG$17=0)</formula>
    </cfRule>
    <cfRule type="expression" dxfId="33" priority="4371">
      <formula>AND(AH43&lt;&gt;0,AG$17&lt;&gt;0)</formula>
    </cfRule>
    <cfRule type="expression" dxfId="32" priority="4370">
      <formula>AND($H43="X",AG$17&lt;&gt;0)</formula>
    </cfRule>
  </conditionalFormatting>
  <conditionalFormatting sqref="AI58:AI75">
    <cfRule type="expression" dxfId="31" priority="3583">
      <formula>AND(AH58&lt;&gt;0,AG$17&lt;&gt;0)</formula>
    </cfRule>
    <cfRule type="expression" dxfId="30" priority="3584">
      <formula>OR(AH58=0,AG$17=0)</formula>
    </cfRule>
    <cfRule type="expression" dxfId="29" priority="3582">
      <formula>AND($H58="X",AG$17&lt;&gt;0)</formula>
    </cfRule>
  </conditionalFormatting>
  <conditionalFormatting sqref="AI78:AI86">
    <cfRule type="expression" dxfId="28" priority="3537">
      <formula>AND($H78="X",AG$17&lt;&gt;0)</formula>
    </cfRule>
    <cfRule type="expression" dxfId="27" priority="3538">
      <formula>AND(AH78&lt;&gt;0,AG$17&lt;&gt;0)</formula>
    </cfRule>
    <cfRule type="expression" dxfId="26" priority="3539">
      <formula>OR(AH78=0,AG$17=0)</formula>
    </cfRule>
  </conditionalFormatting>
  <conditionalFormatting sqref="AI92">
    <cfRule type="expression" dxfId="25" priority="2985">
      <formula>OR(AH92=0,AG$17=0)</formula>
    </cfRule>
    <cfRule type="expression" dxfId="24" priority="2984">
      <formula>AND(AH92&lt;&gt;0,AG$17&lt;&gt;0)</formula>
    </cfRule>
    <cfRule type="expression" dxfId="23" priority="2983">
      <formula>AND($H92="X",AG$17&lt;&gt;0)</formula>
    </cfRule>
  </conditionalFormatting>
  <conditionalFormatting sqref="AI94:AI109">
    <cfRule type="expression" dxfId="22" priority="2649">
      <formula>OR(AH94=0,AG$17=0)</formula>
    </cfRule>
    <cfRule type="expression" dxfId="21" priority="2648">
      <formula>AND(AH94&lt;&gt;0,AG$17&lt;&gt;0)</formula>
    </cfRule>
    <cfRule type="expression" dxfId="20" priority="2647">
      <formula>AND($H94="X",AG$17&lt;&gt;0)</formula>
    </cfRule>
  </conditionalFormatting>
  <conditionalFormatting sqref="AI119:AI127">
    <cfRule type="expression" dxfId="19" priority="292">
      <formula>AND(AH119&lt;&gt;0,AG$17&lt;&gt;0)</formula>
    </cfRule>
    <cfRule type="expression" dxfId="18" priority="293">
      <formula>OR(AH119=0,AG$17=0)</formula>
    </cfRule>
    <cfRule type="expression" dxfId="17" priority="291">
      <formula>AND($H119="X",AG$17&lt;&gt;0)</formula>
    </cfRule>
  </conditionalFormatting>
  <conditionalFormatting sqref="AJ23:AJ25">
    <cfRule type="cellIs" dxfId="16" priority="4690" operator="equal">
      <formula>"X"</formula>
    </cfRule>
  </conditionalFormatting>
  <conditionalFormatting sqref="AJ29 AJ31:AJ32">
    <cfRule type="cellIs" dxfId="15" priority="7301" operator="equal">
      <formula>"X"</formula>
    </cfRule>
  </conditionalFormatting>
  <conditionalFormatting sqref="AJ35">
    <cfRule type="cellIs" dxfId="14" priority="1998" operator="equal">
      <formula>"X"</formula>
    </cfRule>
  </conditionalFormatting>
  <conditionalFormatting sqref="AJ49:AJ52">
    <cfRule type="cellIs" dxfId="13" priority="4359" operator="equal">
      <formula>"X"</formula>
    </cfRule>
  </conditionalFormatting>
  <conditionalFormatting sqref="AJ185">
    <cfRule type="cellIs" dxfId="12" priority="581" operator="equal">
      <formula>"X"</formula>
    </cfRule>
  </conditionalFormatting>
  <conditionalFormatting sqref="AK23:AK26">
    <cfRule type="expression" dxfId="11" priority="4698" stopIfTrue="1">
      <formula>AND($H23="X",AK17&lt;&gt;0)</formula>
    </cfRule>
  </conditionalFormatting>
  <conditionalFormatting sqref="AL23">
    <cfRule type="expression" dxfId="10" priority="4699">
      <formula>AND($H$23="X",AJ$17&lt;&gt;0)</formula>
    </cfRule>
  </conditionalFormatting>
  <conditionalFormatting sqref="AL23:AL29">
    <cfRule type="expression" dxfId="9" priority="4638">
      <formula>AND(AK23&lt;&gt;0,AJ$17&lt;&gt;0)</formula>
    </cfRule>
    <cfRule type="expression" dxfId="8" priority="4639">
      <formula>OR(AK23=0,AJ$17=0)</formula>
    </cfRule>
  </conditionalFormatting>
  <conditionalFormatting sqref="AL24">
    <cfRule type="expression" dxfId="7" priority="4692">
      <formula>AND($H$24="X",AJ$17&lt;&gt;0)</formula>
    </cfRule>
  </conditionalFormatting>
  <conditionalFormatting sqref="AL25:AL29">
    <cfRule type="expression" dxfId="6" priority="4637">
      <formula>AND($H25="X",AJ$17&lt;&gt;0)</formula>
    </cfRule>
  </conditionalFormatting>
  <conditionalFormatting sqref="AL31:AL37">
    <cfRule type="expression" dxfId="5" priority="4613">
      <formula>AND($H31="X",AJ$17&lt;&gt;0)</formula>
    </cfRule>
    <cfRule type="expression" dxfId="4" priority="4614">
      <formula>AND(AK31&lt;&gt;0,AJ$17&lt;&gt;0)</formula>
    </cfRule>
    <cfRule type="expression" dxfId="3" priority="4615">
      <formula>OR(AK31=0,AJ$17=0)</formula>
    </cfRule>
  </conditionalFormatting>
  <conditionalFormatting sqref="AL49:AL52">
    <cfRule type="expression" dxfId="2" priority="4358">
      <formula>OR(AK49=0,AJ$17=0)</formula>
    </cfRule>
    <cfRule type="expression" dxfId="1" priority="4356">
      <formula>AND($H49="X",AJ$17&lt;&gt;0)</formula>
    </cfRule>
    <cfRule type="expression" dxfId="0" priority="4357">
      <formula>AND(AK49&lt;&gt;0,AJ$17&lt;&gt;0)</formula>
    </cfRule>
  </conditionalFormatting>
  <dataValidations count="1">
    <dataValidation allowBlank="1" showInputMessage="1" showErrorMessage="1" sqref="I21:AL21"/>
  </dataValidations>
  <pageMargins left="0.25" right="0.25" top="1.0083333333333333" bottom="0.86510416666666667" header="0.3" footer="0.3"/>
  <pageSetup paperSize="9" scale="65" fitToHeight="0" orientation="landscape" horizontalDpi="1200" verticalDpi="1200" r:id="rId1"/>
  <headerFooter alignWithMargins="0">
    <oddHeader>&amp;C&amp;G</oddHeader>
    <oddFooter>&amp;LFoglio di calcolo a cura della Commissione Specifiche dell'Ordine Ingegneri di Roma - Rev.2018&amp;RRedatto: Ing. G.Capilli --- Verificato: Ingg. T. Russo - M. Babudri</oddFooter>
  </headerFooter>
  <rowBreaks count="4" manualBreakCount="4">
    <brk id="11" max="35" man="1"/>
    <brk id="73" max="35" man="1"/>
    <brk id="130" max="35" man="1"/>
    <brk id="182" max="35" man="1"/>
  </rowBreaks>
  <drawing r:id="rId2"/>
  <legacyDrawingHF r:id="rId3"/>
  <extLst>
    <ext xmlns:x14="http://schemas.microsoft.com/office/spreadsheetml/2009/9/main" uri="{CCE6A557-97BC-4b89-ADB6-D9C93CAAB3DF}">
      <x14:dataValidations xmlns:xm="http://schemas.microsoft.com/office/excel/2006/main" count="8">
        <x14:dataValidation type="list" allowBlank="1" showInputMessage="1" showErrorMessage="1" promptTitle="Edilizia">
          <x14:formula1>
            <xm:f>'Tabella-Z1'!$J$4:$J$25</xm:f>
          </x14:formula1>
          <xm:sqref>I19:K19</xm:sqref>
        </x14:dataValidation>
        <x14:dataValidation type="list" allowBlank="1" showInputMessage="1" showErrorMessage="1" promptTitle="Strutture">
          <x14:formula1>
            <xm:f>'Tabella-Z1'!$J$26:$J$31</xm:f>
          </x14:formula1>
          <xm:sqref>L19:N19</xm:sqref>
        </x14:dataValidation>
        <x14:dataValidation type="list" allowBlank="1" showInputMessage="1" showErrorMessage="1" promptTitle="Impianti">
          <x14:formula1>
            <xm:f>'Tabella-Z1'!$J$32:$J$44</xm:f>
          </x14:formula1>
          <xm:sqref>O19:W19</xm:sqref>
        </x14:dataValidation>
        <x14:dataValidation type="list" allowBlank="1" showInputMessage="1" showErrorMessage="1" promptTitle="Viabilità">
          <x14:formula1>
            <xm:f>'Tabella-Z1'!$J$46:$J$48</xm:f>
          </x14:formula1>
          <xm:sqref>X19:Z19</xm:sqref>
        </x14:dataValidation>
        <x14:dataValidation type="list" allowBlank="1" showInputMessage="1" showErrorMessage="1" promptTitle="Idraulica">
          <x14:formula1>
            <xm:f>'Tabella-Z1'!$J$49:$J$53</xm:f>
          </x14:formula1>
          <xm:sqref>AA19:AC19</xm:sqref>
        </x14:dataValidation>
        <x14:dataValidation type="list" allowBlank="1" showInputMessage="1" showErrorMessage="1" promptTitle="TIC">
          <x14:formula1>
            <xm:f>'Tabella-Z1'!$J$54:$J$56</xm:f>
          </x14:formula1>
          <xm:sqref>AD19:AF19</xm:sqref>
        </x14:dataValidation>
        <x14:dataValidation type="list" allowBlank="1" showInputMessage="1" showErrorMessage="1" promptTitle="Paesaggio">
          <x14:formula1>
            <xm:f>'Tabella-Z1'!$J$57:$J$62</xm:f>
          </x14:formula1>
          <xm:sqref>AG19:AI19</xm:sqref>
        </x14:dataValidation>
        <x14:dataValidation type="list" allowBlank="1" showInputMessage="1" showErrorMessage="1">
          <x14:formula1>
            <xm:f>'Tabella-Z1'!$J$63:$J$65</xm:f>
          </x14:formula1>
          <xm:sqref>AJ19:AL19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5"/>
  <sheetViews>
    <sheetView topLeftCell="A58" zoomScale="130" zoomScaleNormal="130" workbookViewId="0">
      <selection activeCell="G63" sqref="G63"/>
    </sheetView>
  </sheetViews>
  <sheetFormatPr defaultRowHeight="12.75" x14ac:dyDescent="0.2"/>
  <cols>
    <col min="1" max="1" width="16.7109375" customWidth="1"/>
    <col min="2" max="2" width="22.7109375" customWidth="1"/>
    <col min="3" max="3" width="6.42578125" customWidth="1"/>
    <col min="7" max="7" width="48.140625" customWidth="1"/>
    <col min="8" max="9" width="11.85546875" customWidth="1"/>
    <col min="10" max="10" width="36.140625" hidden="1" customWidth="1"/>
    <col min="11" max="11" width="9.140625" hidden="1" customWidth="1"/>
    <col min="12" max="12" width="5.7109375" hidden="1" customWidth="1"/>
  </cols>
  <sheetData>
    <row r="1" spans="1:12" ht="28.5" customHeight="1" thickBot="1" x14ac:dyDescent="0.25">
      <c r="A1" s="655" t="s">
        <v>32</v>
      </c>
      <c r="B1" s="656"/>
      <c r="C1" s="656"/>
      <c r="D1" s="656"/>
      <c r="E1" s="656"/>
      <c r="F1" s="656"/>
      <c r="G1" s="656"/>
      <c r="H1" s="657"/>
    </row>
    <row r="2" spans="1:12" ht="41.25" customHeight="1" x14ac:dyDescent="0.2">
      <c r="A2" s="658" t="s">
        <v>73</v>
      </c>
      <c r="B2" s="660" t="s">
        <v>74</v>
      </c>
      <c r="C2" s="660" t="s">
        <v>75</v>
      </c>
      <c r="D2" s="662" t="s">
        <v>33</v>
      </c>
      <c r="E2" s="663"/>
      <c r="F2" s="661"/>
      <c r="G2" s="150" t="s">
        <v>34</v>
      </c>
      <c r="H2" s="154" t="s">
        <v>76</v>
      </c>
    </row>
    <row r="3" spans="1:12" ht="33.75" x14ac:dyDescent="0.2">
      <c r="A3" s="659"/>
      <c r="B3" s="661"/>
      <c r="C3" s="661"/>
      <c r="D3" s="103" t="s">
        <v>77</v>
      </c>
      <c r="E3" s="104" t="s">
        <v>71</v>
      </c>
      <c r="F3" s="102" t="s">
        <v>72</v>
      </c>
      <c r="G3" s="105"/>
      <c r="H3" s="155" t="s">
        <v>2</v>
      </c>
    </row>
    <row r="4" spans="1:12" ht="24.75" x14ac:dyDescent="0.2">
      <c r="A4" s="667" t="s">
        <v>16</v>
      </c>
      <c r="B4" s="673" t="s">
        <v>78</v>
      </c>
      <c r="C4" s="106" t="s">
        <v>79</v>
      </c>
      <c r="D4" s="106" t="s">
        <v>80</v>
      </c>
      <c r="E4" s="106" t="s">
        <v>81</v>
      </c>
      <c r="F4" s="107"/>
      <c r="G4" s="141" t="s">
        <v>38</v>
      </c>
      <c r="H4" s="156">
        <v>0.65</v>
      </c>
      <c r="J4" t="str">
        <f>CONCATENATE(C4,"-",B4,"-Edifici semplici")</f>
        <v>E.01-Insediamenti Produttivi Agricoltura-Industria- Artigianato-Edifici semplici</v>
      </c>
      <c r="K4" s="207">
        <f>H4</f>
        <v>0.65</v>
      </c>
      <c r="L4" s="209"/>
    </row>
    <row r="5" spans="1:12" ht="20.100000000000001" customHeight="1" x14ac:dyDescent="0.2">
      <c r="A5" s="668"/>
      <c r="B5" s="675"/>
      <c r="C5" s="106" t="s">
        <v>82</v>
      </c>
      <c r="D5" s="106" t="s">
        <v>83</v>
      </c>
      <c r="E5" s="106" t="s">
        <v>81</v>
      </c>
      <c r="F5" s="108"/>
      <c r="G5" s="141" t="s">
        <v>39</v>
      </c>
      <c r="H5" s="156">
        <v>0.95</v>
      </c>
      <c r="J5" t="str">
        <f>CONCATENATE(C5,"-",B4,"-Edifici complessi")</f>
        <v>E.02-Insediamenti Produttivi Agricoltura-Industria- Artigianato-Edifici complessi</v>
      </c>
      <c r="K5" s="207">
        <f>H5</f>
        <v>0.95</v>
      </c>
      <c r="L5" s="209"/>
    </row>
    <row r="6" spans="1:12" ht="20.100000000000001" customHeight="1" x14ac:dyDescent="0.2">
      <c r="A6" s="668"/>
      <c r="B6" s="664" t="s">
        <v>84</v>
      </c>
      <c r="C6" s="109" t="s">
        <v>85</v>
      </c>
      <c r="D6" s="109" t="s">
        <v>83</v>
      </c>
      <c r="E6" s="109" t="s">
        <v>81</v>
      </c>
      <c r="F6" s="110"/>
      <c r="G6" s="142" t="s">
        <v>40</v>
      </c>
      <c r="H6" s="157">
        <v>0.95</v>
      </c>
      <c r="J6" t="str">
        <f>CONCATENATE(C6,"-",B6,"-Edifici semplici")</f>
        <v>E.03-Industria Alberghiera, Turismo e Commercio e Servizi per la Mobilità-Edifici semplici</v>
      </c>
      <c r="K6" s="207">
        <f>H6</f>
        <v>0.95</v>
      </c>
      <c r="L6" s="209"/>
    </row>
    <row r="7" spans="1:12" ht="20.100000000000001" customHeight="1" x14ac:dyDescent="0.2">
      <c r="A7" s="668"/>
      <c r="B7" s="672"/>
      <c r="C7" s="109" t="s">
        <v>86</v>
      </c>
      <c r="D7" s="109" t="s">
        <v>87</v>
      </c>
      <c r="E7" s="109" t="s">
        <v>81</v>
      </c>
      <c r="F7" s="110"/>
      <c r="G7" s="142" t="s">
        <v>41</v>
      </c>
      <c r="H7" s="157">
        <v>1.2</v>
      </c>
      <c r="J7" t="str">
        <f>CONCATENATE(C7,"-",B6,"-Edifici complessi")</f>
        <v>E.04-Industria Alberghiera, Turismo e Commercio e Servizi per la Mobilità-Edifici complessi</v>
      </c>
      <c r="K7" s="207">
        <f>H7</f>
        <v>1.2</v>
      </c>
      <c r="L7" s="209"/>
    </row>
    <row r="8" spans="1:12" ht="20.100000000000001" customHeight="1" x14ac:dyDescent="0.2">
      <c r="A8" s="668"/>
      <c r="B8" s="673" t="s">
        <v>35</v>
      </c>
      <c r="C8" s="106" t="s">
        <v>88</v>
      </c>
      <c r="D8" s="106" t="s">
        <v>80</v>
      </c>
      <c r="E8" s="106" t="s">
        <v>81</v>
      </c>
      <c r="F8" s="108"/>
      <c r="G8" s="141" t="s">
        <v>42</v>
      </c>
      <c r="H8" s="156">
        <v>0.65</v>
      </c>
      <c r="J8" t="str">
        <f>CONCATENATE(C8,"-",B8,"-Edifici semplici")</f>
        <v>E.05-Residenza-Edifici semplici</v>
      </c>
      <c r="K8" s="207">
        <f t="shared" ref="K8:K65" si="0">H8</f>
        <v>0.65</v>
      </c>
      <c r="L8" s="209"/>
    </row>
    <row r="9" spans="1:12" ht="20.100000000000001" customHeight="1" x14ac:dyDescent="0.2">
      <c r="A9" s="668"/>
      <c r="B9" s="674"/>
      <c r="C9" s="106" t="s">
        <v>89</v>
      </c>
      <c r="D9" s="106" t="s">
        <v>83</v>
      </c>
      <c r="E9" s="106" t="s">
        <v>81</v>
      </c>
      <c r="F9" s="108"/>
      <c r="G9" s="141" t="s">
        <v>43</v>
      </c>
      <c r="H9" s="156">
        <v>0.95</v>
      </c>
      <c r="J9" t="str">
        <f>CONCATENATE(C9,"-",B8,"-Edifici correnti")</f>
        <v>E.06-Residenza-Edifici correnti</v>
      </c>
      <c r="K9" s="207">
        <f t="shared" si="0"/>
        <v>0.95</v>
      </c>
      <c r="L9" s="209"/>
    </row>
    <row r="10" spans="1:12" ht="20.100000000000001" customHeight="1" x14ac:dyDescent="0.2">
      <c r="A10" s="668"/>
      <c r="B10" s="675"/>
      <c r="C10" s="106" t="s">
        <v>90</v>
      </c>
      <c r="D10" s="106" t="s">
        <v>87</v>
      </c>
      <c r="E10" s="106" t="s">
        <v>81</v>
      </c>
      <c r="F10" s="108"/>
      <c r="G10" s="141" t="s">
        <v>44</v>
      </c>
      <c r="H10" s="156">
        <v>1.2</v>
      </c>
      <c r="J10" t="str">
        <f>CONCATENATE(C10,"-",B8,"-Edifici pregiati")</f>
        <v>E.07-Residenza-Edifici pregiati</v>
      </c>
      <c r="K10" s="207">
        <f t="shared" si="0"/>
        <v>1.2</v>
      </c>
      <c r="L10" s="209"/>
    </row>
    <row r="11" spans="1:12" ht="24.75" x14ac:dyDescent="0.2">
      <c r="A11" s="668"/>
      <c r="B11" s="664" t="s">
        <v>36</v>
      </c>
      <c r="C11" s="109" t="s">
        <v>91</v>
      </c>
      <c r="D11" s="109" t="s">
        <v>83</v>
      </c>
      <c r="E11" s="109" t="s">
        <v>81</v>
      </c>
      <c r="F11" s="110"/>
      <c r="G11" s="142" t="s">
        <v>45</v>
      </c>
      <c r="H11" s="157">
        <v>0.95</v>
      </c>
      <c r="J11" t="str">
        <f>CONCATENATE(C11,"-",B11,"-Edifici semplici")</f>
        <v>E.08-Sanità, Istruzione, Ricerca-Edifici semplici</v>
      </c>
      <c r="K11" s="207">
        <f t="shared" si="0"/>
        <v>0.95</v>
      </c>
      <c r="L11" s="209"/>
    </row>
    <row r="12" spans="1:12" ht="20.100000000000001" customHeight="1" x14ac:dyDescent="0.2">
      <c r="A12" s="668"/>
      <c r="B12" s="671"/>
      <c r="C12" s="109" t="s">
        <v>92</v>
      </c>
      <c r="D12" s="109" t="s">
        <v>87</v>
      </c>
      <c r="E12" s="109" t="s">
        <v>81</v>
      </c>
      <c r="F12" s="110"/>
      <c r="G12" s="142" t="s">
        <v>46</v>
      </c>
      <c r="H12" s="157">
        <v>1.1499999999999999</v>
      </c>
      <c r="J12" t="str">
        <f>CONCATENATE(C12,"-",B11,"-Edifici correnti")</f>
        <v>E.09-Sanità, Istruzione, Ricerca-Edifici correnti</v>
      </c>
      <c r="K12" s="207">
        <f t="shared" si="0"/>
        <v>1.1499999999999999</v>
      </c>
      <c r="L12" s="209"/>
    </row>
    <row r="13" spans="1:12" ht="20.100000000000001" customHeight="1" x14ac:dyDescent="0.2">
      <c r="A13" s="668"/>
      <c r="B13" s="672"/>
      <c r="C13" s="109" t="s">
        <v>93</v>
      </c>
      <c r="D13" s="109" t="s">
        <v>87</v>
      </c>
      <c r="E13" s="109" t="s">
        <v>81</v>
      </c>
      <c r="F13" s="110"/>
      <c r="G13" s="142" t="s">
        <v>47</v>
      </c>
      <c r="H13" s="157">
        <v>1.2</v>
      </c>
      <c r="J13" t="str">
        <f>CONCATENATE(C13,"-",B11,"-Edifici complessi")</f>
        <v>E.10-Sanità, Istruzione, Ricerca-Edifici complessi</v>
      </c>
      <c r="K13" s="207">
        <f t="shared" si="0"/>
        <v>1.2</v>
      </c>
      <c r="L13" s="209"/>
    </row>
    <row r="14" spans="1:12" ht="33" x14ac:dyDescent="0.2">
      <c r="A14" s="668"/>
      <c r="B14" s="673" t="s">
        <v>94</v>
      </c>
      <c r="C14" s="111" t="s">
        <v>95</v>
      </c>
      <c r="D14" s="106" t="s">
        <v>83</v>
      </c>
      <c r="E14" s="106" t="s">
        <v>81</v>
      </c>
      <c r="F14" s="108"/>
      <c r="G14" s="141" t="s">
        <v>48</v>
      </c>
      <c r="H14" s="158">
        <v>0.95</v>
      </c>
      <c r="J14" t="str">
        <f>CONCATENATE(C14,"-",B14,"-Edifici semplici")</f>
        <v>E.11-Cultura, Vita Sociale, Sport, Culto-Edifici semplici</v>
      </c>
      <c r="K14" s="207">
        <f t="shared" si="0"/>
        <v>0.95</v>
      </c>
      <c r="L14" s="209"/>
    </row>
    <row r="15" spans="1:12" ht="20.100000000000001" customHeight="1" x14ac:dyDescent="0.2">
      <c r="A15" s="668"/>
      <c r="B15" s="674"/>
      <c r="C15" s="106" t="s">
        <v>96</v>
      </c>
      <c r="D15" s="106" t="s">
        <v>87</v>
      </c>
      <c r="E15" s="106" t="s">
        <v>81</v>
      </c>
      <c r="F15" s="108"/>
      <c r="G15" s="141" t="s">
        <v>49</v>
      </c>
      <c r="H15" s="156">
        <v>1.1499999999999999</v>
      </c>
      <c r="J15" t="str">
        <f>CONCATENATE(C15,"-",B14,"-Edifici correnti")</f>
        <v>E.12-Cultura, Vita Sociale, Sport, Culto-Edifici correnti</v>
      </c>
      <c r="K15" s="207">
        <f t="shared" si="0"/>
        <v>1.1499999999999999</v>
      </c>
      <c r="L15" s="209"/>
    </row>
    <row r="16" spans="1:12" ht="33" x14ac:dyDescent="0.2">
      <c r="A16" s="668"/>
      <c r="B16" s="675"/>
      <c r="C16" s="111" t="s">
        <v>97</v>
      </c>
      <c r="D16" s="106" t="s">
        <v>87</v>
      </c>
      <c r="E16" s="106" t="s">
        <v>81</v>
      </c>
      <c r="F16" s="108"/>
      <c r="G16" s="141" t="s">
        <v>50</v>
      </c>
      <c r="H16" s="158">
        <v>1.2</v>
      </c>
      <c r="J16" t="str">
        <f>CONCATENATE(C16,"-",B14,"-Edifici complessi")</f>
        <v>E.13-Cultura, Vita Sociale, Sport, Culto-Edifici complessi</v>
      </c>
      <c r="K16" s="207">
        <f t="shared" si="0"/>
        <v>1.2</v>
      </c>
      <c r="L16" s="209"/>
    </row>
    <row r="17" spans="1:12" ht="20.100000000000001" customHeight="1" x14ac:dyDescent="0.2">
      <c r="A17" s="668"/>
      <c r="B17" s="664" t="s">
        <v>98</v>
      </c>
      <c r="C17" s="109" t="s">
        <v>99</v>
      </c>
      <c r="D17" s="109" t="s">
        <v>80</v>
      </c>
      <c r="E17" s="109" t="s">
        <v>81</v>
      </c>
      <c r="F17" s="110"/>
      <c r="G17" s="142" t="s">
        <v>51</v>
      </c>
      <c r="H17" s="157">
        <v>0.65</v>
      </c>
      <c r="J17" t="str">
        <f>CONCATENATE(C17,"-",B17,"-Edifici di modesta importanza")</f>
        <v>E.14-Sedi amministrative, giudiziarie, delle forze dell'ordine-Edifici di modesta importanza</v>
      </c>
      <c r="K17" s="207">
        <f t="shared" si="0"/>
        <v>0.65</v>
      </c>
      <c r="L17" s="209"/>
    </row>
    <row r="18" spans="1:12" ht="20.100000000000001" customHeight="1" x14ac:dyDescent="0.2">
      <c r="A18" s="668"/>
      <c r="B18" s="671"/>
      <c r="C18" s="109" t="s">
        <v>100</v>
      </c>
      <c r="D18" s="109" t="s">
        <v>83</v>
      </c>
      <c r="E18" s="109" t="s">
        <v>81</v>
      </c>
      <c r="F18" s="110"/>
      <c r="G18" s="142" t="s">
        <v>52</v>
      </c>
      <c r="H18" s="157">
        <v>0.95</v>
      </c>
      <c r="J18" t="str">
        <f>CONCATENATE(C18,"-",B17,"-Edifici di importanza corrente")</f>
        <v>E.15-Sedi amministrative, giudiziarie, delle forze dell'ordine-Edifici di importanza corrente</v>
      </c>
      <c r="K18" s="207">
        <f t="shared" si="0"/>
        <v>0.95</v>
      </c>
      <c r="L18" s="209"/>
    </row>
    <row r="19" spans="1:12" ht="24.75" x14ac:dyDescent="0.2">
      <c r="A19" s="668"/>
      <c r="B19" s="672"/>
      <c r="C19" s="109" t="s">
        <v>101</v>
      </c>
      <c r="D19" s="109" t="s">
        <v>87</v>
      </c>
      <c r="E19" s="109" t="s">
        <v>81</v>
      </c>
      <c r="F19" s="112"/>
      <c r="G19" s="142" t="s">
        <v>53</v>
      </c>
      <c r="H19" s="157">
        <v>1.2</v>
      </c>
      <c r="J19" t="str">
        <f>CONCATENATE(C19,"-",B17,"-Edifici di importanza maggiore")</f>
        <v>E.16-Sedi amministrative, giudiziarie, delle forze dell'ordine-Edifici di importanza maggiore</v>
      </c>
      <c r="K19" s="207">
        <f t="shared" si="0"/>
        <v>1.2</v>
      </c>
      <c r="L19" s="209"/>
    </row>
    <row r="20" spans="1:12" ht="20.100000000000001" customHeight="1" x14ac:dyDescent="0.2">
      <c r="A20" s="669"/>
      <c r="B20" s="673" t="s">
        <v>102</v>
      </c>
      <c r="C20" s="113" t="s">
        <v>103</v>
      </c>
      <c r="D20" s="113" t="s">
        <v>80</v>
      </c>
      <c r="E20" s="113" t="s">
        <v>81</v>
      </c>
      <c r="F20" s="114"/>
      <c r="G20" s="136" t="s">
        <v>54</v>
      </c>
      <c r="H20" s="159">
        <v>0.65</v>
      </c>
      <c r="J20" t="str">
        <f>CONCATENATE(C20,"-",B20,"-Opere semplici")</f>
        <v>E.17-Arredi, Forniture, Aree esterne pertinenziali allestite-Opere semplici</v>
      </c>
      <c r="K20" s="207">
        <f t="shared" si="0"/>
        <v>0.65</v>
      </c>
      <c r="L20" s="209"/>
    </row>
    <row r="21" spans="1:12" ht="20.100000000000001" customHeight="1" x14ac:dyDescent="0.2">
      <c r="A21" s="669"/>
      <c r="B21" s="665"/>
      <c r="C21" s="106" t="s">
        <v>104</v>
      </c>
      <c r="D21" s="106" t="s">
        <v>83</v>
      </c>
      <c r="E21" s="106" t="s">
        <v>81</v>
      </c>
      <c r="F21" s="115"/>
      <c r="G21" s="134" t="s">
        <v>55</v>
      </c>
      <c r="H21" s="156">
        <v>0.95</v>
      </c>
      <c r="J21" t="str">
        <f>CONCATENATE(C21,"-",B20,"-Opere correnti")</f>
        <v>E.18-Arredi, Forniture, Aree esterne pertinenziali allestite-Opere correnti</v>
      </c>
      <c r="K21" s="207">
        <f t="shared" si="0"/>
        <v>0.95</v>
      </c>
      <c r="L21" s="209"/>
    </row>
    <row r="22" spans="1:12" ht="16.5" x14ac:dyDescent="0.2">
      <c r="A22" s="669"/>
      <c r="B22" s="666"/>
      <c r="C22" s="106" t="s">
        <v>105</v>
      </c>
      <c r="D22" s="106" t="s">
        <v>87</v>
      </c>
      <c r="E22" s="106" t="s">
        <v>81</v>
      </c>
      <c r="F22" s="115"/>
      <c r="G22" s="134" t="s">
        <v>56</v>
      </c>
      <c r="H22" s="156">
        <v>1.2</v>
      </c>
      <c r="J22" t="str">
        <f>CONCATENATE(C22,"-",B20,"-Opere complesse")</f>
        <v>E.19-Arredi, Forniture, Aree esterne pertinenziali allestite-Opere complesse</v>
      </c>
      <c r="K22" s="207">
        <f t="shared" si="0"/>
        <v>1.2</v>
      </c>
      <c r="L22" s="209"/>
    </row>
    <row r="23" spans="1:12" ht="20.100000000000001" customHeight="1" x14ac:dyDescent="0.2">
      <c r="A23" s="669"/>
      <c r="B23" s="664" t="s">
        <v>106</v>
      </c>
      <c r="C23" s="109" t="s">
        <v>107</v>
      </c>
      <c r="D23" s="109" t="s">
        <v>83</v>
      </c>
      <c r="E23" s="109" t="s">
        <v>81</v>
      </c>
      <c r="F23" s="116"/>
      <c r="G23" s="135" t="s">
        <v>57</v>
      </c>
      <c r="H23" s="157">
        <v>0.95</v>
      </c>
      <c r="J23" t="str">
        <f>CONCATENATE(C23,"-",B23,"-Manutenzione straordinaria su edifici esistenti")</f>
        <v>E.20-Edifici e manufatti esistenti-Manutenzione straordinaria su edifici esistenti</v>
      </c>
      <c r="K23" s="207">
        <f t="shared" si="0"/>
        <v>0.95</v>
      </c>
      <c r="L23" s="209"/>
    </row>
    <row r="24" spans="1:12" ht="20.100000000000001" customHeight="1" x14ac:dyDescent="0.2">
      <c r="A24" s="669"/>
      <c r="B24" s="665"/>
      <c r="C24" s="109" t="s">
        <v>108</v>
      </c>
      <c r="D24" s="109" t="s">
        <v>87</v>
      </c>
      <c r="E24" s="109" t="s">
        <v>81</v>
      </c>
      <c r="F24" s="116"/>
      <c r="G24" s="135" t="s">
        <v>472</v>
      </c>
      <c r="H24" s="157">
        <v>1.2</v>
      </c>
      <c r="J24" t="str">
        <f>CONCATENATE(C24,"-",B23,"-Manutenzione straordinaria su edifici di interesse storico non soggetti")</f>
        <v>E.21-Edifici e manufatti esistenti-Manutenzione straordinaria su edifici di interesse storico non soggetti</v>
      </c>
      <c r="K24" s="207">
        <f t="shared" si="0"/>
        <v>1.2</v>
      </c>
      <c r="L24" s="209"/>
    </row>
    <row r="25" spans="1:12" ht="20.100000000000001" customHeight="1" x14ac:dyDescent="0.2">
      <c r="A25" s="670"/>
      <c r="B25" s="666"/>
      <c r="C25" s="109" t="s">
        <v>109</v>
      </c>
      <c r="D25" s="109" t="s">
        <v>110</v>
      </c>
      <c r="E25" s="109" t="s">
        <v>81</v>
      </c>
      <c r="F25" s="116"/>
      <c r="G25" s="135" t="s">
        <v>58</v>
      </c>
      <c r="H25" s="160">
        <v>1.55</v>
      </c>
      <c r="J25" t="str">
        <f>CONCATENATE(C25,"-",B23,"-Manutenzione straordinaria su edifici di interesse storico soggetti")</f>
        <v>E.22-Edifici e manufatti esistenti-Manutenzione straordinaria su edifici di interesse storico soggetti</v>
      </c>
      <c r="K25" s="207">
        <f t="shared" si="0"/>
        <v>1.55</v>
      </c>
      <c r="L25" s="209"/>
    </row>
    <row r="26" spans="1:12" ht="24" customHeight="1" x14ac:dyDescent="0.2">
      <c r="A26" s="667" t="s">
        <v>18</v>
      </c>
      <c r="B26" s="673" t="s">
        <v>111</v>
      </c>
      <c r="C26" s="117" t="s">
        <v>112</v>
      </c>
      <c r="D26" s="118" t="s">
        <v>113</v>
      </c>
      <c r="E26" s="119" t="s">
        <v>81</v>
      </c>
      <c r="F26" s="120"/>
      <c r="G26" s="134" t="s">
        <v>60</v>
      </c>
      <c r="H26" s="161">
        <v>0.7</v>
      </c>
      <c r="J26" t="str">
        <f>CONCATENATE(C26,"-",B26,"-Strutture in c.a. non soggette ad azione sismica e temporanee")</f>
        <v>S.01-Strutture, Opere infrastrutturali puntuali, non soggette ad azioni sismiche, ai sensi delle Norme Tecniche per le Costruzioni-Strutture in c.a. non soggette ad azione sismica e temporanee</v>
      </c>
      <c r="K26" s="207">
        <f t="shared" si="0"/>
        <v>0.7</v>
      </c>
      <c r="L26" s="210">
        <v>13</v>
      </c>
    </row>
    <row r="27" spans="1:12" ht="24" customHeight="1" x14ac:dyDescent="0.2">
      <c r="A27" s="668"/>
      <c r="B27" s="675"/>
      <c r="C27" s="117" t="s">
        <v>114</v>
      </c>
      <c r="D27" s="118" t="s">
        <v>115</v>
      </c>
      <c r="E27" s="119" t="s">
        <v>116</v>
      </c>
      <c r="F27" s="120"/>
      <c r="G27" s="134" t="s">
        <v>473</v>
      </c>
      <c r="H27" s="161">
        <v>0.5</v>
      </c>
      <c r="J27" t="str">
        <f>CONCATENATE(C27,"-",B26,"-Strutture in muratura, legno e metallo non soggette ad azioni sismiche")</f>
        <v>S.02-Strutture, Opere infrastrutturali puntuali, non soggette ad azioni sismiche, ai sensi delle Norme Tecniche per le Costruzioni-Strutture in muratura, legno e metallo non soggette ad azioni sismiche</v>
      </c>
      <c r="K27" s="207">
        <f t="shared" si="0"/>
        <v>0.5</v>
      </c>
      <c r="L27" s="210">
        <v>2456</v>
      </c>
    </row>
    <row r="28" spans="1:12" ht="16.5" x14ac:dyDescent="0.2">
      <c r="A28" s="668"/>
      <c r="B28" s="664" t="s">
        <v>117</v>
      </c>
      <c r="C28" s="121" t="s">
        <v>118</v>
      </c>
      <c r="D28" s="122" t="s">
        <v>119</v>
      </c>
      <c r="E28" s="123" t="s">
        <v>81</v>
      </c>
      <c r="F28" s="124"/>
      <c r="G28" s="135" t="s">
        <v>61</v>
      </c>
      <c r="H28" s="162">
        <v>0.95</v>
      </c>
      <c r="J28" t="str">
        <f>CONCATENATE(C28,"-",B28,"-Strutture in c.a. soggette ad azione sismica")</f>
        <v>S.03-Strutture, Opere infrastrutturali puntuali-Strutture in c.a. soggette ad azione sismica</v>
      </c>
      <c r="K28" s="207">
        <f t="shared" si="0"/>
        <v>0.95</v>
      </c>
      <c r="L28" s="210">
        <v>13</v>
      </c>
    </row>
    <row r="29" spans="1:12" ht="33" x14ac:dyDescent="0.2">
      <c r="A29" s="668"/>
      <c r="B29" s="672"/>
      <c r="C29" s="121" t="s">
        <v>120</v>
      </c>
      <c r="D29" s="122" t="s">
        <v>121</v>
      </c>
      <c r="E29" s="123" t="s">
        <v>116</v>
      </c>
      <c r="F29" s="124"/>
      <c r="G29" s="135" t="s">
        <v>62</v>
      </c>
      <c r="H29" s="162">
        <v>0.9</v>
      </c>
      <c r="J29" t="str">
        <f>CONCATENATE(C29,"-",B28,"-Strutture in muratura, legno e metallo soggette ad azioni sismiche, Consolidamenti, Paratie, Ponti, ecc.")</f>
        <v>S.04-Strutture, Opere infrastrutturali puntuali-Strutture in muratura, legno e metallo soggette ad azioni sismiche, Consolidamenti, Paratie, Ponti, ecc.</v>
      </c>
      <c r="K29" s="207">
        <f t="shared" si="0"/>
        <v>0.9</v>
      </c>
      <c r="L29" s="210">
        <v>2456</v>
      </c>
    </row>
    <row r="30" spans="1:12" ht="16.5" x14ac:dyDescent="0.2">
      <c r="A30" s="668"/>
      <c r="B30" s="673" t="s">
        <v>122</v>
      </c>
      <c r="C30" s="117" t="s">
        <v>123</v>
      </c>
      <c r="D30" s="125" t="s">
        <v>124</v>
      </c>
      <c r="E30" s="119" t="s">
        <v>116</v>
      </c>
      <c r="F30" s="120"/>
      <c r="G30" s="134" t="s">
        <v>63</v>
      </c>
      <c r="H30" s="161">
        <v>1.05</v>
      </c>
      <c r="J30" t="str">
        <f>CONCATENATE(C30,"-",B30,"-Dighe, Conche, Elevatori, Opere di ritenuta  e di difesa, rilevati, colmate. Gallerie, Opere sotterranee e subacquee, Fondazioni speciali.")</f>
        <v>S.05-Strutture speciali-Dighe, Conche, Elevatori, Opere di ritenuta  e di difesa, rilevati, colmate. Gallerie, Opere sotterranee e subacquee, Fondazioni speciali.</v>
      </c>
      <c r="K30" s="207">
        <f t="shared" si="0"/>
        <v>1.05</v>
      </c>
      <c r="L30" s="210">
        <v>2456</v>
      </c>
    </row>
    <row r="31" spans="1:12" ht="24.75" x14ac:dyDescent="0.2">
      <c r="A31" s="676"/>
      <c r="B31" s="675"/>
      <c r="C31" s="117" t="s">
        <v>125</v>
      </c>
      <c r="D31" s="118" t="s">
        <v>126</v>
      </c>
      <c r="E31" s="119" t="s">
        <v>116</v>
      </c>
      <c r="F31" s="120"/>
      <c r="G31" s="134" t="s">
        <v>474</v>
      </c>
      <c r="H31" s="161">
        <v>1.1499999999999999</v>
      </c>
      <c r="J31" t="str">
        <f>CONCATENATE(C31,"-",B30,"-Opere strutturali di notevole importanza costruttiva e richiedenti calcolazioni particolari")</f>
        <v>S.06-Strutture speciali-Opere strutturali di notevole importanza costruttiva e richiedenti calcolazioni particolari</v>
      </c>
      <c r="K31" s="207">
        <f t="shared" si="0"/>
        <v>1.1499999999999999</v>
      </c>
      <c r="L31" s="210">
        <v>2456</v>
      </c>
    </row>
    <row r="32" spans="1:12" ht="41.25" x14ac:dyDescent="0.2">
      <c r="A32" s="688" t="s">
        <v>142</v>
      </c>
      <c r="B32" s="664" t="s">
        <v>127</v>
      </c>
      <c r="C32" s="121" t="s">
        <v>128</v>
      </c>
      <c r="D32" s="122" t="s">
        <v>129</v>
      </c>
      <c r="E32" s="692" t="s">
        <v>141</v>
      </c>
      <c r="F32" s="124"/>
      <c r="G32" s="135" t="s">
        <v>65</v>
      </c>
      <c r="H32" s="162">
        <v>0.75</v>
      </c>
      <c r="J32" t="str">
        <f>CONCATENATE(C32,"-",B32,"-Impianti idrici e fognari all'interno di edifici domestici o industriali, Reti per combustibili e gas, Impianti antincendio")</f>
        <v>IA.01-Impianti meccanici a fluido a servizio delle costruzioni-Impianti idrici e fognari all'interno di edifici domestici o industriali, Reti per combustibili e gas, Impianti antincendio</v>
      </c>
      <c r="K32" s="207">
        <f t="shared" si="0"/>
        <v>0.75</v>
      </c>
      <c r="L32" s="210" t="s">
        <v>475</v>
      </c>
    </row>
    <row r="33" spans="1:12" ht="16.5" x14ac:dyDescent="0.2">
      <c r="A33" s="689"/>
      <c r="B33" s="672"/>
      <c r="C33" s="121" t="s">
        <v>130</v>
      </c>
      <c r="D33" s="122" t="s">
        <v>131</v>
      </c>
      <c r="E33" s="693"/>
      <c r="F33" s="124"/>
      <c r="G33" s="135" t="s">
        <v>66</v>
      </c>
      <c r="H33" s="162">
        <v>0.85</v>
      </c>
      <c r="J33" t="str">
        <f>CONCATENATE(C33,"-",B32,"-Impianti di riscaldamento e raffrescamento")</f>
        <v>IA.02-Impianti meccanici a fluido a servizio delle costruzioni-Impianti di riscaldamento e raffrescamento</v>
      </c>
      <c r="K33" s="207">
        <f t="shared" si="0"/>
        <v>0.85</v>
      </c>
      <c r="L33" s="210" t="s">
        <v>475</v>
      </c>
    </row>
    <row r="34" spans="1:12" ht="24.75" x14ac:dyDescent="0.2">
      <c r="A34" s="689"/>
      <c r="B34" s="673" t="s">
        <v>132</v>
      </c>
      <c r="C34" s="117" t="s">
        <v>133</v>
      </c>
      <c r="D34" s="118" t="s">
        <v>134</v>
      </c>
      <c r="E34" s="677" t="s">
        <v>141</v>
      </c>
      <c r="F34" s="120"/>
      <c r="G34" s="134" t="s">
        <v>67</v>
      </c>
      <c r="H34" s="161">
        <v>1.1499999999999999</v>
      </c>
      <c r="J34" t="str">
        <f>CONCATENATE(C34,"-",B34,"-Impianti di tipo semplice")</f>
        <v>IA.03-Impianti elettrici e speciali a servizio delle costruzioni - Singole apparecchiature per laboratori e impianti pilota-Impianti di tipo semplice</v>
      </c>
      <c r="K34" s="207">
        <f t="shared" si="0"/>
        <v>1.1499999999999999</v>
      </c>
      <c r="L34" s="210" t="s">
        <v>475</v>
      </c>
    </row>
    <row r="35" spans="1:12" ht="33" x14ac:dyDescent="0.2">
      <c r="A35" s="689"/>
      <c r="B35" s="675"/>
      <c r="C35" s="117" t="s">
        <v>135</v>
      </c>
      <c r="D35" s="118" t="s">
        <v>134</v>
      </c>
      <c r="E35" s="678"/>
      <c r="F35" s="120"/>
      <c r="G35" s="134" t="s">
        <v>68</v>
      </c>
      <c r="H35" s="161">
        <v>1.3</v>
      </c>
      <c r="J35" t="str">
        <f>CONCATENATE(C35,"-",B34,"-Impianti di tipo complesso")</f>
        <v>IA.04-Impianti elettrici e speciali a servizio delle costruzioni - Singole apparecchiature per laboratori e impianti pilota-Impianti di tipo complesso</v>
      </c>
      <c r="K35" s="207">
        <f t="shared" si="0"/>
        <v>1.3</v>
      </c>
      <c r="L35" s="210" t="s">
        <v>475</v>
      </c>
    </row>
    <row r="36" spans="1:12" x14ac:dyDescent="0.2">
      <c r="A36" s="689"/>
      <c r="B36" s="664" t="s">
        <v>136</v>
      </c>
      <c r="C36" s="121" t="s">
        <v>137</v>
      </c>
      <c r="D36" s="122" t="s">
        <v>138</v>
      </c>
      <c r="E36" s="123" t="s">
        <v>116</v>
      </c>
      <c r="F36" s="124"/>
      <c r="G36" s="135" t="s">
        <v>69</v>
      </c>
      <c r="H36" s="162">
        <v>0.55000000000000004</v>
      </c>
      <c r="J36" t="str">
        <f>CONCATENATE(C36,"-",B36,"-",G36)</f>
        <v>IB.04-Impianti industriali - Impianti pilota e impianti di depurazione con ridotte problematiche tecniche - Discariche inerti-Depositi e discariche senza trattamento dei rifiuti.</v>
      </c>
      <c r="K36" s="207">
        <f t="shared" si="0"/>
        <v>0.55000000000000004</v>
      </c>
      <c r="L36" s="210" t="s">
        <v>476</v>
      </c>
    </row>
    <row r="37" spans="1:12" ht="16.5" x14ac:dyDescent="0.2">
      <c r="A37" s="689"/>
      <c r="B37" s="672"/>
      <c r="C37" s="121" t="s">
        <v>139</v>
      </c>
      <c r="D37" s="122" t="s">
        <v>140</v>
      </c>
      <c r="E37" s="123" t="s">
        <v>81</v>
      </c>
      <c r="F37" s="124"/>
      <c r="G37" s="135" t="s">
        <v>70</v>
      </c>
      <c r="H37" s="162">
        <v>0.7</v>
      </c>
      <c r="J37" t="str">
        <f>CONCATENATE(C37,"-",B36,"-",G37)</f>
        <v>IB.05-Impianti industriali - Impianti pilota e impianti di depurazione con ridotte problematiche tecniche - Discariche inerti-Impianti per le industrie molitorie, cartarie, alimentari, delle fibre tessili naturali, del legno, del cuoio e simili.</v>
      </c>
      <c r="K37" s="207">
        <f t="shared" si="0"/>
        <v>0.7</v>
      </c>
      <c r="L37" s="210" t="s">
        <v>476</v>
      </c>
    </row>
    <row r="38" spans="1:12" ht="66" x14ac:dyDescent="0.2">
      <c r="A38" s="690"/>
      <c r="B38" s="673" t="s">
        <v>155</v>
      </c>
      <c r="C38" s="117" t="s">
        <v>151</v>
      </c>
      <c r="D38" s="118" t="s">
        <v>140</v>
      </c>
      <c r="E38" s="677" t="s">
        <v>154</v>
      </c>
      <c r="F38" s="120"/>
      <c r="G38" s="126" t="s">
        <v>144</v>
      </c>
      <c r="H38" s="161">
        <v>0.7</v>
      </c>
      <c r="J38" t="str">
        <f>CONCATENATE(C38,"-",B38,"-Impianti industriali correnti")</f>
        <v>IB.06-Impianti industriali – Impianti pilota e impianti di depurazione complessi -Discariche con trattamenti e termovalorizzatori-Impianti industriali correnti</v>
      </c>
      <c r="K38" s="207">
        <f t="shared" si="0"/>
        <v>0.7</v>
      </c>
      <c r="L38" s="210" t="s">
        <v>476</v>
      </c>
    </row>
    <row r="39" spans="1:12" ht="16.5" x14ac:dyDescent="0.2">
      <c r="A39" s="690"/>
      <c r="B39" s="675"/>
      <c r="C39" s="117" t="s">
        <v>152</v>
      </c>
      <c r="D39" s="118" t="s">
        <v>153</v>
      </c>
      <c r="E39" s="678"/>
      <c r="F39" s="120"/>
      <c r="G39" s="139" t="s">
        <v>145</v>
      </c>
      <c r="H39" s="161">
        <v>0.75</v>
      </c>
      <c r="J39" t="str">
        <f>CONCATENATE(C39,"-",B38,"-Impianti industriali complessi")</f>
        <v>IB.07-Impianti industriali – Impianti pilota e impianti di depurazione complessi -Discariche con trattamenti e termovalorizzatori-Impianti industriali complessi</v>
      </c>
      <c r="K39" s="207">
        <f t="shared" si="0"/>
        <v>0.75</v>
      </c>
      <c r="L39" s="210" t="s">
        <v>476</v>
      </c>
    </row>
    <row r="40" spans="1:12" ht="16.5" x14ac:dyDescent="0.2">
      <c r="A40" s="690"/>
      <c r="B40" s="685" t="s">
        <v>164</v>
      </c>
      <c r="C40" s="121" t="s">
        <v>156</v>
      </c>
      <c r="D40" s="122" t="s">
        <v>157</v>
      </c>
      <c r="E40" s="123"/>
      <c r="F40" s="124"/>
      <c r="G40" s="140" t="s">
        <v>146</v>
      </c>
      <c r="H40" s="162">
        <v>0.5</v>
      </c>
      <c r="J40" t="str">
        <f>CONCATENATE(C40,"-",B40,"-",G40)</f>
        <v>IB.08-Opere elettriche per reti di trasmissione e distribuzione energia e segnali – Laboratori con ridotte problematiche tecniche-Impianti di linee e reti per trasmissioni e distribuzione di energia elettrica, telegrafia, telefonia.</v>
      </c>
      <c r="K40" s="207">
        <f t="shared" si="0"/>
        <v>0.5</v>
      </c>
      <c r="L40" s="210" t="s">
        <v>476</v>
      </c>
    </row>
    <row r="41" spans="1:12" ht="16.5" x14ac:dyDescent="0.2">
      <c r="A41" s="690"/>
      <c r="B41" s="686"/>
      <c r="C41" s="121" t="s">
        <v>158</v>
      </c>
      <c r="D41" s="122" t="s">
        <v>159</v>
      </c>
      <c r="E41" s="123" t="s">
        <v>81</v>
      </c>
      <c r="F41" s="124"/>
      <c r="G41" s="140" t="s">
        <v>147</v>
      </c>
      <c r="H41" s="162">
        <v>0.6</v>
      </c>
      <c r="J41" t="str">
        <f>CONCATENATE(C41,"-",B40,"-",G41)</f>
        <v>IB.09-Opere elettriche per reti di trasmissione e distribuzione energia e segnali – Laboratori con ridotte problematiche tecniche-Centrali idroelettriche ordinarie - Stazioni di trasformazioni e di conversione impianti di trazione elettrica</v>
      </c>
      <c r="K41" s="207">
        <f t="shared" si="0"/>
        <v>0.6</v>
      </c>
      <c r="L41" s="210" t="s">
        <v>476</v>
      </c>
    </row>
    <row r="42" spans="1:12" ht="16.5" x14ac:dyDescent="0.2">
      <c r="A42" s="690"/>
      <c r="B42" s="687"/>
      <c r="C42" s="121" t="s">
        <v>160</v>
      </c>
      <c r="D42" s="122" t="s">
        <v>161</v>
      </c>
      <c r="E42" s="123"/>
      <c r="F42" s="124"/>
      <c r="G42" s="140" t="s">
        <v>148</v>
      </c>
      <c r="H42" s="162">
        <v>0.75</v>
      </c>
      <c r="J42" t="str">
        <f>CONCATENATE(C42,"-",B40,"-",G42)</f>
        <v>IB.10-Opere elettriche per reti di trasmissione e distribuzione energia e segnali – Laboratori con ridotte problematiche tecniche-Impianti termoelettrici-Impianti dell'elettrochimica - Impianti della elettrometallurgia - Laboratori con ridotte problematiche tecniche</v>
      </c>
      <c r="K42" s="207">
        <f t="shared" si="0"/>
        <v>0.75</v>
      </c>
      <c r="L42" s="210" t="s">
        <v>476</v>
      </c>
    </row>
    <row r="43" spans="1:12" x14ac:dyDescent="0.2">
      <c r="A43" s="690"/>
      <c r="B43" s="683" t="s">
        <v>165</v>
      </c>
      <c r="C43" s="127" t="s">
        <v>162</v>
      </c>
      <c r="D43" s="128"/>
      <c r="E43" s="129" t="s">
        <v>81</v>
      </c>
      <c r="F43" s="128"/>
      <c r="G43" s="139" t="s">
        <v>149</v>
      </c>
      <c r="H43" s="161">
        <v>0.9</v>
      </c>
      <c r="J43" t="str">
        <f>CONCATENATE(C43,"-",B43,"-",G43)</f>
        <v>IB.11-Impianti per la produzione di energia– Laboratori complessi-Campi fotovoltaici - Parchi eolici</v>
      </c>
      <c r="K43" s="207">
        <f t="shared" si="0"/>
        <v>0.9</v>
      </c>
      <c r="L43" s="210" t="s">
        <v>476</v>
      </c>
    </row>
    <row r="44" spans="1:12" ht="17.25" thickBot="1" x14ac:dyDescent="0.25">
      <c r="A44" s="691"/>
      <c r="B44" s="684"/>
      <c r="C44" s="130" t="s">
        <v>163</v>
      </c>
      <c r="D44" s="131"/>
      <c r="E44" s="132" t="s">
        <v>81</v>
      </c>
      <c r="F44" s="131"/>
      <c r="G44" s="143" t="s">
        <v>150</v>
      </c>
      <c r="H44" s="163">
        <v>1</v>
      </c>
      <c r="J44" t="str">
        <f>CONCATENATE(C44,"-",B43,"-",G44)</f>
        <v>IB.12-Impianti per la produzione di energia– Laboratori complessi-Micro Centrali idroelettriche-Impianti termoelettrici-Impianti della elettrometallurgia di tipo complesso</v>
      </c>
      <c r="K44" s="207">
        <f t="shared" si="0"/>
        <v>1</v>
      </c>
      <c r="L44" s="210" t="s">
        <v>476</v>
      </c>
    </row>
    <row r="45" spans="1:12" ht="13.5" thickBot="1" x14ac:dyDescent="0.25">
      <c r="A45" s="164" t="s">
        <v>143</v>
      </c>
      <c r="B45" s="133"/>
      <c r="C45" s="133"/>
      <c r="D45" s="133"/>
      <c r="E45" s="133"/>
      <c r="F45" s="133"/>
      <c r="G45" s="133"/>
      <c r="H45" s="165"/>
      <c r="J45" t="str">
        <f>CONCATENATE(C45,"-",B45)</f>
        <v>-</v>
      </c>
      <c r="K45" s="207">
        <f t="shared" si="0"/>
        <v>0</v>
      </c>
      <c r="L45" s="209"/>
    </row>
    <row r="46" spans="1:12" x14ac:dyDescent="0.2">
      <c r="A46" s="680" t="s">
        <v>192</v>
      </c>
      <c r="B46" s="151" t="s">
        <v>186</v>
      </c>
      <c r="C46" s="125" t="s">
        <v>206</v>
      </c>
      <c r="D46" s="106" t="s">
        <v>207</v>
      </c>
      <c r="E46" s="144" t="s">
        <v>138</v>
      </c>
      <c r="F46" s="115"/>
      <c r="G46" s="134" t="s">
        <v>166</v>
      </c>
      <c r="H46" s="161">
        <v>0.4</v>
      </c>
      <c r="J46" t="str">
        <f>CONCATENATE(C46,"-",B46)</f>
        <v>V.01-Manutenzione</v>
      </c>
      <c r="K46" s="207">
        <f t="shared" si="0"/>
        <v>0.4</v>
      </c>
      <c r="L46" s="209"/>
    </row>
    <row r="47" spans="1:12" ht="16.5" x14ac:dyDescent="0.2">
      <c r="A47" s="668"/>
      <c r="B47" s="152" t="s">
        <v>187</v>
      </c>
      <c r="C47" s="145" t="s">
        <v>208</v>
      </c>
      <c r="D47" s="109" t="s">
        <v>207</v>
      </c>
      <c r="E47" s="146" t="s">
        <v>138</v>
      </c>
      <c r="F47" s="116"/>
      <c r="G47" s="135" t="s">
        <v>167</v>
      </c>
      <c r="H47" s="162">
        <v>0.45</v>
      </c>
      <c r="J47" t="str">
        <f>CONCATENATE(C47,"-",B47)</f>
        <v>V.02-Viabilità ordinaria</v>
      </c>
      <c r="K47" s="207">
        <f t="shared" si="0"/>
        <v>0.45</v>
      </c>
      <c r="L47" s="209"/>
    </row>
    <row r="48" spans="1:12" ht="24.75" x14ac:dyDescent="0.2">
      <c r="A48" s="676"/>
      <c r="B48" s="151" t="s">
        <v>188</v>
      </c>
      <c r="C48" s="125" t="s">
        <v>209</v>
      </c>
      <c r="D48" s="106" t="s">
        <v>210</v>
      </c>
      <c r="E48" s="144" t="s">
        <v>140</v>
      </c>
      <c r="F48" s="115"/>
      <c r="G48" s="134" t="s">
        <v>168</v>
      </c>
      <c r="H48" s="161">
        <v>0.75</v>
      </c>
      <c r="J48" t="str">
        <f>CONCATENATE(C48,"-",B48)</f>
        <v>V.03-Viabilità speciale</v>
      </c>
      <c r="K48" s="207">
        <f t="shared" si="0"/>
        <v>0.75</v>
      </c>
      <c r="L48" s="209"/>
    </row>
    <row r="49" spans="1:12" x14ac:dyDescent="0.2">
      <c r="A49" s="667" t="s">
        <v>17</v>
      </c>
      <c r="B49" s="152" t="s">
        <v>189</v>
      </c>
      <c r="C49" s="145" t="s">
        <v>211</v>
      </c>
      <c r="D49" s="109" t="s">
        <v>212</v>
      </c>
      <c r="E49" s="146" t="s">
        <v>116</v>
      </c>
      <c r="F49" s="116"/>
      <c r="G49" s="135" t="s">
        <v>169</v>
      </c>
      <c r="H49" s="162">
        <v>0.65</v>
      </c>
      <c r="J49" t="str">
        <f>CONCATENATE(C49,"-",B49)</f>
        <v>D.01-Navigazione</v>
      </c>
      <c r="K49" s="207">
        <f t="shared" si="0"/>
        <v>0.65</v>
      </c>
      <c r="L49" s="209"/>
    </row>
    <row r="50" spans="1:12" ht="16.5" x14ac:dyDescent="0.2">
      <c r="A50" s="668"/>
      <c r="B50" s="673" t="s">
        <v>190</v>
      </c>
      <c r="C50" s="125" t="s">
        <v>213</v>
      </c>
      <c r="D50" s="106" t="s">
        <v>214</v>
      </c>
      <c r="E50" s="144" t="s">
        <v>116</v>
      </c>
      <c r="F50" s="115"/>
      <c r="G50" s="134" t="s">
        <v>170</v>
      </c>
      <c r="H50" s="161">
        <v>0.45</v>
      </c>
      <c r="J50" t="str">
        <f>CONCATENATE(C50,"-",B50,"-",G50)</f>
        <v>D.02-Opere di bonifica e derivazioni-Bonifiche ed irrigazioni a deflusso naturale, sistemazione di corsi d'acqua e di bacini montani</v>
      </c>
      <c r="K50" s="207">
        <f t="shared" si="0"/>
        <v>0.45</v>
      </c>
      <c r="L50" s="209"/>
    </row>
    <row r="51" spans="1:12" ht="16.5" x14ac:dyDescent="0.2">
      <c r="A51" s="668"/>
      <c r="B51" s="675"/>
      <c r="C51" s="125" t="s">
        <v>215</v>
      </c>
      <c r="D51" s="106" t="s">
        <v>216</v>
      </c>
      <c r="E51" s="144" t="s">
        <v>116</v>
      </c>
      <c r="F51" s="115"/>
      <c r="G51" s="134" t="s">
        <v>171</v>
      </c>
      <c r="H51" s="161">
        <v>0.55000000000000004</v>
      </c>
      <c r="J51" t="str">
        <f>CONCATENATE(C51,"-",B50,"-",G51)</f>
        <v>D.03-Opere di bonifica e derivazioni-Bonifiche ed irrigazioni con sollevamento meccanico di acqua (esclusi i macchinari) - Derivazioni d'acqua per forza motrice e produzione di energia elettrica.</v>
      </c>
      <c r="K51" s="207">
        <f t="shared" si="0"/>
        <v>0.55000000000000004</v>
      </c>
      <c r="L51" s="209"/>
    </row>
    <row r="52" spans="1:12" ht="24.75" x14ac:dyDescent="0.2">
      <c r="A52" s="668"/>
      <c r="B52" s="664" t="s">
        <v>191</v>
      </c>
      <c r="C52" s="145" t="s">
        <v>217</v>
      </c>
      <c r="D52" s="109" t="s">
        <v>218</v>
      </c>
      <c r="E52" s="146" t="s">
        <v>116</v>
      </c>
      <c r="F52" s="116"/>
      <c r="G52" s="135" t="s">
        <v>172</v>
      </c>
      <c r="H52" s="162">
        <v>0.65</v>
      </c>
      <c r="J52" t="str">
        <f>CONCATENATE(C52,"-",B52,"-Impianti di tipo semplice ed ordinario")</f>
        <v>D.04-Acquedotti e fognature-Impianti di tipo semplice ed ordinario</v>
      </c>
      <c r="K52" s="207">
        <f t="shared" si="0"/>
        <v>0.65</v>
      </c>
      <c r="L52" s="209"/>
    </row>
    <row r="53" spans="1:12" ht="16.5" x14ac:dyDescent="0.2">
      <c r="A53" s="676"/>
      <c r="B53" s="672"/>
      <c r="C53" s="145" t="s">
        <v>219</v>
      </c>
      <c r="D53" s="116"/>
      <c r="E53" s="146" t="s">
        <v>116</v>
      </c>
      <c r="F53" s="116"/>
      <c r="G53" s="135" t="s">
        <v>173</v>
      </c>
      <c r="H53" s="162">
        <v>0.8</v>
      </c>
      <c r="J53" t="str">
        <f>CONCATENATE(C53,"-",B52,"-Impianti di tipo complesso e speciale")</f>
        <v>D.05-Acquedotti e fognature-Impianti di tipo complesso e speciale</v>
      </c>
      <c r="K53" s="207">
        <f t="shared" si="0"/>
        <v>0.8</v>
      </c>
      <c r="L53" s="209"/>
    </row>
    <row r="54" spans="1:12" ht="24.75" customHeight="1" x14ac:dyDescent="0.2">
      <c r="A54" s="667" t="s">
        <v>193</v>
      </c>
      <c r="B54" s="151" t="s">
        <v>195</v>
      </c>
      <c r="C54" s="125" t="s">
        <v>220</v>
      </c>
      <c r="D54" s="115"/>
      <c r="E54" s="115"/>
      <c r="F54" s="115"/>
      <c r="G54" s="134" t="s">
        <v>174</v>
      </c>
      <c r="H54" s="161">
        <v>0.95</v>
      </c>
      <c r="J54" t="str">
        <f t="shared" ref="J54:J65" si="1">CONCATENATE(C54,"-",B54)</f>
        <v>T.01-Sistemi informativi</v>
      </c>
      <c r="K54" s="207">
        <f t="shared" si="0"/>
        <v>0.95</v>
      </c>
      <c r="L54" s="209"/>
    </row>
    <row r="55" spans="1:12" ht="24.75" x14ac:dyDescent="0.2">
      <c r="A55" s="668"/>
      <c r="B55" s="152" t="s">
        <v>196</v>
      </c>
      <c r="C55" s="145" t="s">
        <v>221</v>
      </c>
      <c r="D55" s="116"/>
      <c r="E55" s="116"/>
      <c r="F55" s="116"/>
      <c r="G55" s="135" t="s">
        <v>175</v>
      </c>
      <c r="H55" s="162">
        <v>0.7</v>
      </c>
      <c r="J55" t="str">
        <f t="shared" si="1"/>
        <v>T.02-Sistemi e reti di telecomunicazione</v>
      </c>
      <c r="K55" s="207">
        <f t="shared" si="0"/>
        <v>0.7</v>
      </c>
      <c r="L55" s="209"/>
    </row>
    <row r="56" spans="1:12" ht="18" x14ac:dyDescent="0.2">
      <c r="A56" s="668"/>
      <c r="B56" s="151" t="s">
        <v>197</v>
      </c>
      <c r="C56" s="118" t="s">
        <v>222</v>
      </c>
      <c r="D56" s="115"/>
      <c r="E56" s="115"/>
      <c r="F56" s="115"/>
      <c r="G56" s="134" t="s">
        <v>176</v>
      </c>
      <c r="H56" s="161">
        <v>1.2</v>
      </c>
      <c r="J56" t="str">
        <f t="shared" si="1"/>
        <v>T.03-Sistemi elettronici ed automazione</v>
      </c>
      <c r="K56" s="207">
        <f t="shared" si="0"/>
        <v>1.2</v>
      </c>
      <c r="L56" s="209"/>
    </row>
    <row r="57" spans="1:12" ht="33" x14ac:dyDescent="0.2">
      <c r="A57" s="667" t="s">
        <v>194</v>
      </c>
      <c r="B57" s="152" t="s">
        <v>198</v>
      </c>
      <c r="C57" s="122" t="s">
        <v>223</v>
      </c>
      <c r="D57" s="116"/>
      <c r="E57" s="116"/>
      <c r="F57" s="146" t="s">
        <v>224</v>
      </c>
      <c r="G57" s="135" t="s">
        <v>177</v>
      </c>
      <c r="H57" s="162">
        <v>0.85</v>
      </c>
      <c r="J57" t="str">
        <f t="shared" si="1"/>
        <v>P.01-Interventi di sistemazione naturalistica o paesaggistica</v>
      </c>
      <c r="K57" s="207">
        <f t="shared" si="0"/>
        <v>0.85</v>
      </c>
      <c r="L57" s="209"/>
    </row>
    <row r="58" spans="1:12" ht="27" x14ac:dyDescent="0.2">
      <c r="A58" s="668"/>
      <c r="B58" s="151" t="s">
        <v>199</v>
      </c>
      <c r="C58" s="118" t="s">
        <v>225</v>
      </c>
      <c r="D58" s="115"/>
      <c r="E58" s="115"/>
      <c r="F58" s="144" t="s">
        <v>226</v>
      </c>
      <c r="G58" s="134" t="s">
        <v>178</v>
      </c>
      <c r="H58" s="161">
        <v>0.85</v>
      </c>
      <c r="J58" t="str">
        <f t="shared" si="1"/>
        <v>P.02-Interventi del verde e opere per attività ricreativa o sportiva</v>
      </c>
      <c r="K58" s="207">
        <f t="shared" si="0"/>
        <v>0.85</v>
      </c>
      <c r="L58" s="209"/>
    </row>
    <row r="59" spans="1:12" ht="24.75" x14ac:dyDescent="0.2">
      <c r="A59" s="668"/>
      <c r="B59" s="152" t="s">
        <v>200</v>
      </c>
      <c r="C59" s="122" t="s">
        <v>227</v>
      </c>
      <c r="D59" s="116"/>
      <c r="E59" s="116"/>
      <c r="F59" s="146" t="s">
        <v>228</v>
      </c>
      <c r="G59" s="135" t="s">
        <v>179</v>
      </c>
      <c r="H59" s="162">
        <v>0.85</v>
      </c>
      <c r="J59" t="str">
        <f t="shared" si="1"/>
        <v>P.03-Interventi recupero, riqualificazione ambientale</v>
      </c>
      <c r="K59" s="207">
        <f t="shared" si="0"/>
        <v>0.85</v>
      </c>
      <c r="L59" s="209"/>
    </row>
    <row r="60" spans="1:12" ht="22.5" x14ac:dyDescent="0.2">
      <c r="A60" s="668"/>
      <c r="B60" s="151" t="s">
        <v>201</v>
      </c>
      <c r="C60" s="118" t="s">
        <v>229</v>
      </c>
      <c r="D60" s="115"/>
      <c r="E60" s="115"/>
      <c r="F60" s="144" t="s">
        <v>230</v>
      </c>
      <c r="G60" s="134" t="s">
        <v>180</v>
      </c>
      <c r="H60" s="161">
        <v>0.85</v>
      </c>
      <c r="J60" t="str">
        <f t="shared" si="1"/>
        <v>P.04-Interventi di sfruttamento di cave e torbiere</v>
      </c>
      <c r="K60" s="207">
        <f t="shared" si="0"/>
        <v>0.85</v>
      </c>
      <c r="L60" s="209"/>
    </row>
    <row r="61" spans="1:12" ht="56.25" x14ac:dyDescent="0.2">
      <c r="A61" s="681"/>
      <c r="B61" s="153" t="s">
        <v>202</v>
      </c>
      <c r="C61" s="208" t="s">
        <v>231</v>
      </c>
      <c r="D61" s="147"/>
      <c r="E61" s="116"/>
      <c r="F61" s="148" t="s">
        <v>232</v>
      </c>
      <c r="G61" s="137" t="s">
        <v>181</v>
      </c>
      <c r="H61" s="166">
        <v>0.85</v>
      </c>
      <c r="J61" t="str">
        <f t="shared" si="1"/>
        <v>P.05-Interventi di miglioramento e qualificazione della filiera forestale</v>
      </c>
      <c r="K61" s="207">
        <f t="shared" si="0"/>
        <v>0.85</v>
      </c>
      <c r="L61" s="209"/>
    </row>
    <row r="62" spans="1:12" ht="45" x14ac:dyDescent="0.2">
      <c r="A62" s="682"/>
      <c r="B62" s="151" t="s">
        <v>203</v>
      </c>
      <c r="C62" s="125" t="s">
        <v>233</v>
      </c>
      <c r="D62" s="115"/>
      <c r="E62" s="115"/>
      <c r="F62" s="115" t="s">
        <v>234</v>
      </c>
      <c r="G62" s="134" t="s">
        <v>182</v>
      </c>
      <c r="H62" s="167">
        <v>0.85</v>
      </c>
      <c r="J62" t="str">
        <f t="shared" si="1"/>
        <v>P.06-Interventi di miglioramento fondiario agrario e rurale; interventi di pianificazione alimentare</v>
      </c>
      <c r="K62" s="207">
        <f t="shared" si="0"/>
        <v>0.85</v>
      </c>
      <c r="L62" s="209"/>
    </row>
    <row r="63" spans="1:12" ht="54" x14ac:dyDescent="0.2">
      <c r="A63" s="667" t="s">
        <v>19</v>
      </c>
      <c r="B63" s="152" t="s">
        <v>204</v>
      </c>
      <c r="C63" s="149" t="s">
        <v>235</v>
      </c>
      <c r="D63" s="116"/>
      <c r="E63" s="116"/>
      <c r="F63" s="146" t="s">
        <v>236</v>
      </c>
      <c r="G63" s="135" t="s">
        <v>183</v>
      </c>
      <c r="H63" s="168">
        <v>0.9</v>
      </c>
      <c r="J63" t="str">
        <f t="shared" si="1"/>
        <v>U.01-Interventi per la valorizzazione delle filiere produttive agroalimentari e zootecniche; interventi di controllo – vigilanza alimentare</v>
      </c>
      <c r="K63" s="207">
        <f t="shared" si="0"/>
        <v>0.9</v>
      </c>
      <c r="L63" s="209"/>
    </row>
    <row r="64" spans="1:12" ht="27" x14ac:dyDescent="0.2">
      <c r="A64" s="668"/>
      <c r="B64" s="151" t="s">
        <v>205</v>
      </c>
      <c r="C64" s="125" t="s">
        <v>237</v>
      </c>
      <c r="D64" s="115"/>
      <c r="E64" s="115"/>
      <c r="F64" s="144" t="s">
        <v>224</v>
      </c>
      <c r="G64" s="134" t="s">
        <v>184</v>
      </c>
      <c r="H64" s="167">
        <v>0.95</v>
      </c>
      <c r="J64" t="str">
        <f t="shared" si="1"/>
        <v>U.02-Interventi per la valorizzazione della filiera naturalistica e faunistica</v>
      </c>
      <c r="K64" s="207">
        <f t="shared" si="0"/>
        <v>0.95</v>
      </c>
      <c r="L64" s="209"/>
    </row>
    <row r="65" spans="1:12" ht="13.5" thickBot="1" x14ac:dyDescent="0.25">
      <c r="A65" s="679"/>
      <c r="B65" s="169" t="s">
        <v>10</v>
      </c>
      <c r="C65" s="170" t="s">
        <v>238</v>
      </c>
      <c r="D65" s="171"/>
      <c r="E65" s="171"/>
      <c r="F65" s="171"/>
      <c r="G65" s="172" t="s">
        <v>185</v>
      </c>
      <c r="H65" s="173">
        <v>1</v>
      </c>
      <c r="J65" t="str">
        <f t="shared" si="1"/>
        <v>U.03-Pianificazione</v>
      </c>
      <c r="K65" s="207">
        <f t="shared" si="0"/>
        <v>1</v>
      </c>
      <c r="L65" s="209"/>
    </row>
  </sheetData>
  <sheetProtection password="CB36" sheet="1" objects="1" scenarios="1"/>
  <mergeCells count="35">
    <mergeCell ref="E38:E39"/>
    <mergeCell ref="A63:A65"/>
    <mergeCell ref="A54:A56"/>
    <mergeCell ref="A49:A53"/>
    <mergeCell ref="B50:B51"/>
    <mergeCell ref="B52:B53"/>
    <mergeCell ref="A46:A48"/>
    <mergeCell ref="A57:A62"/>
    <mergeCell ref="B43:B44"/>
    <mergeCell ref="B38:B39"/>
    <mergeCell ref="B40:B42"/>
    <mergeCell ref="A32:A44"/>
    <mergeCell ref="B32:B33"/>
    <mergeCell ref="E32:E33"/>
    <mergeCell ref="B34:B35"/>
    <mergeCell ref="E34:E35"/>
    <mergeCell ref="B36:B37"/>
    <mergeCell ref="A26:A31"/>
    <mergeCell ref="B26:B27"/>
    <mergeCell ref="B28:B29"/>
    <mergeCell ref="B30:B31"/>
    <mergeCell ref="B23:B25"/>
    <mergeCell ref="A4:A25"/>
    <mergeCell ref="B17:B19"/>
    <mergeCell ref="B14:B16"/>
    <mergeCell ref="B11:B13"/>
    <mergeCell ref="B8:B10"/>
    <mergeCell ref="B4:B5"/>
    <mergeCell ref="B6:B7"/>
    <mergeCell ref="B20:B22"/>
    <mergeCell ref="A1:H1"/>
    <mergeCell ref="A2:A3"/>
    <mergeCell ref="B2:B3"/>
    <mergeCell ref="C2:C3"/>
    <mergeCell ref="D2:F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9"/>
  <sheetViews>
    <sheetView zoomScale="130" zoomScaleNormal="130" workbookViewId="0">
      <selection activeCell="H141" sqref="H141:I141"/>
    </sheetView>
  </sheetViews>
  <sheetFormatPr defaultRowHeight="12.75" x14ac:dyDescent="0.2"/>
  <cols>
    <col min="2" max="2" width="10.5703125" customWidth="1"/>
    <col min="6" max="6" width="9.5703125" bestFit="1" customWidth="1"/>
    <col min="8" max="11" width="5.7109375" customWidth="1"/>
  </cols>
  <sheetData>
    <row r="1" spans="1:16" ht="21" customHeight="1" thickBot="1" x14ac:dyDescent="0.25">
      <c r="A1" s="655" t="s">
        <v>332</v>
      </c>
      <c r="B1" s="656"/>
      <c r="C1" s="656"/>
      <c r="D1" s="656"/>
      <c r="E1" s="656"/>
      <c r="F1" s="656"/>
      <c r="G1" s="656"/>
      <c r="H1" s="656"/>
      <c r="I1" s="656"/>
      <c r="J1" s="656"/>
      <c r="K1" s="656"/>
      <c r="L1" s="656"/>
      <c r="M1" s="656"/>
      <c r="N1" s="656"/>
      <c r="O1" s="656"/>
      <c r="P1" s="657"/>
    </row>
    <row r="2" spans="1:16" ht="12.75" customHeight="1" x14ac:dyDescent="0.2">
      <c r="A2" s="709" t="s">
        <v>467</v>
      </c>
      <c r="B2" s="711"/>
      <c r="C2" s="709" t="s">
        <v>466</v>
      </c>
      <c r="D2" s="710"/>
      <c r="E2" s="710"/>
      <c r="F2" s="711"/>
      <c r="G2" s="712" t="s">
        <v>239</v>
      </c>
      <c r="H2" s="713"/>
      <c r="I2" s="713"/>
      <c r="J2" s="713"/>
      <c r="K2" s="713"/>
      <c r="L2" s="713"/>
      <c r="M2" s="713"/>
      <c r="N2" s="713"/>
      <c r="O2" s="713"/>
      <c r="P2" s="714"/>
    </row>
    <row r="3" spans="1:16" ht="84" customHeight="1" x14ac:dyDescent="0.2">
      <c r="A3" s="709"/>
      <c r="B3" s="711"/>
      <c r="C3" s="709"/>
      <c r="D3" s="710"/>
      <c r="E3" s="710"/>
      <c r="F3" s="711"/>
      <c r="G3" s="203" t="s">
        <v>37</v>
      </c>
      <c r="H3" s="700" t="s">
        <v>18</v>
      </c>
      <c r="I3" s="701"/>
      <c r="J3" s="700" t="s">
        <v>64</v>
      </c>
      <c r="K3" s="701"/>
      <c r="L3" s="203" t="s">
        <v>283</v>
      </c>
      <c r="M3" s="203" t="s">
        <v>17</v>
      </c>
      <c r="N3" s="203" t="s">
        <v>463</v>
      </c>
      <c r="O3" s="203" t="s">
        <v>194</v>
      </c>
      <c r="P3" s="203" t="s">
        <v>477</v>
      </c>
    </row>
    <row r="4" spans="1:16" ht="21" customHeight="1" x14ac:dyDescent="0.2">
      <c r="A4" s="718" t="s">
        <v>333</v>
      </c>
      <c r="B4" s="719"/>
      <c r="C4" s="715" t="s">
        <v>240</v>
      </c>
      <c r="D4" s="694" t="s">
        <v>241</v>
      </c>
      <c r="E4" s="695"/>
      <c r="F4" s="696"/>
      <c r="G4" s="194"/>
      <c r="H4" s="705"/>
      <c r="I4" s="706"/>
      <c r="J4" s="705"/>
      <c r="K4" s="706"/>
      <c r="L4" s="194"/>
      <c r="M4" s="194"/>
      <c r="N4" s="194"/>
      <c r="O4" s="195"/>
      <c r="P4" s="193">
        <v>5.0000000000000001E-3</v>
      </c>
    </row>
    <row r="5" spans="1:16" ht="20.25" customHeight="1" x14ac:dyDescent="0.2">
      <c r="A5" s="720"/>
      <c r="B5" s="721"/>
      <c r="C5" s="716"/>
      <c r="D5" s="694" t="s">
        <v>242</v>
      </c>
      <c r="E5" s="695"/>
      <c r="F5" s="696"/>
      <c r="G5" s="194"/>
      <c r="H5" s="705"/>
      <c r="I5" s="706"/>
      <c r="J5" s="705"/>
      <c r="K5" s="706"/>
      <c r="L5" s="194"/>
      <c r="M5" s="194"/>
      <c r="N5" s="194"/>
      <c r="O5" s="195"/>
      <c r="P5" s="193">
        <v>3.0000000000000001E-3</v>
      </c>
    </row>
    <row r="6" spans="1:16" ht="19.5" customHeight="1" x14ac:dyDescent="0.2">
      <c r="A6" s="720"/>
      <c r="B6" s="721"/>
      <c r="C6" s="717"/>
      <c r="D6" s="694" t="s">
        <v>243</v>
      </c>
      <c r="E6" s="695"/>
      <c r="F6" s="696"/>
      <c r="G6" s="194"/>
      <c r="H6" s="705"/>
      <c r="I6" s="706"/>
      <c r="J6" s="705"/>
      <c r="K6" s="706"/>
      <c r="L6" s="194"/>
      <c r="M6" s="194"/>
      <c r="N6" s="194"/>
      <c r="O6" s="195"/>
      <c r="P6" s="193">
        <v>1E-3</v>
      </c>
    </row>
    <row r="7" spans="1:16" x14ac:dyDescent="0.2">
      <c r="A7" s="720"/>
      <c r="B7" s="721"/>
      <c r="C7" s="715" t="s">
        <v>244</v>
      </c>
      <c r="D7" s="697" t="s">
        <v>245</v>
      </c>
      <c r="E7" s="174" t="s">
        <v>246</v>
      </c>
      <c r="F7" s="176" t="s">
        <v>247</v>
      </c>
      <c r="G7" s="194"/>
      <c r="H7" s="705"/>
      <c r="I7" s="706"/>
      <c r="J7" s="705"/>
      <c r="K7" s="706"/>
      <c r="L7" s="194"/>
      <c r="M7" s="194"/>
      <c r="N7" s="194"/>
      <c r="O7" s="190">
        <v>1E-3</v>
      </c>
      <c r="P7" s="190">
        <v>1E-3</v>
      </c>
    </row>
    <row r="8" spans="1:16" ht="16.5" x14ac:dyDescent="0.2">
      <c r="A8" s="720"/>
      <c r="B8" s="721"/>
      <c r="C8" s="716"/>
      <c r="D8" s="698"/>
      <c r="E8" s="174" t="s">
        <v>248</v>
      </c>
      <c r="F8" s="176" t="s">
        <v>249</v>
      </c>
      <c r="G8" s="194"/>
      <c r="H8" s="705"/>
      <c r="I8" s="706"/>
      <c r="J8" s="705"/>
      <c r="K8" s="706"/>
      <c r="L8" s="194"/>
      <c r="M8" s="194"/>
      <c r="N8" s="194"/>
      <c r="O8" s="190">
        <v>5.0000000000000001E-4</v>
      </c>
      <c r="P8" s="190">
        <v>5.0000000000000001E-4</v>
      </c>
    </row>
    <row r="9" spans="1:16" x14ac:dyDescent="0.2">
      <c r="A9" s="720"/>
      <c r="B9" s="721"/>
      <c r="C9" s="717"/>
      <c r="D9" s="699"/>
      <c r="E9" s="174" t="s">
        <v>250</v>
      </c>
      <c r="F9" s="175"/>
      <c r="G9" s="194"/>
      <c r="H9" s="705"/>
      <c r="I9" s="706"/>
      <c r="J9" s="705"/>
      <c r="K9" s="706"/>
      <c r="L9" s="194"/>
      <c r="M9" s="194"/>
      <c r="N9" s="194"/>
      <c r="O9" s="190">
        <v>1E-4</v>
      </c>
      <c r="P9" s="190">
        <v>1E-4</v>
      </c>
    </row>
    <row r="10" spans="1:16" x14ac:dyDescent="0.2">
      <c r="A10" s="720"/>
      <c r="B10" s="721"/>
      <c r="C10" s="178" t="s">
        <v>251</v>
      </c>
      <c r="D10" s="694" t="s">
        <v>252</v>
      </c>
      <c r="E10" s="695"/>
      <c r="F10" s="696"/>
      <c r="G10" s="194"/>
      <c r="H10" s="705"/>
      <c r="I10" s="706"/>
      <c r="J10" s="705"/>
      <c r="K10" s="706"/>
      <c r="L10" s="194"/>
      <c r="M10" s="194"/>
      <c r="N10" s="194"/>
      <c r="O10" s="138">
        <v>5.0000000000000001E-3</v>
      </c>
      <c r="P10" s="138">
        <v>5.0000000000000001E-3</v>
      </c>
    </row>
    <row r="11" spans="1:16" x14ac:dyDescent="0.2">
      <c r="A11" s="720"/>
      <c r="B11" s="721"/>
      <c r="C11" s="178" t="s">
        <v>253</v>
      </c>
      <c r="D11" s="694" t="s">
        <v>254</v>
      </c>
      <c r="E11" s="695"/>
      <c r="F11" s="696"/>
      <c r="G11" s="194"/>
      <c r="H11" s="705"/>
      <c r="I11" s="706"/>
      <c r="J11" s="705"/>
      <c r="K11" s="706"/>
      <c r="L11" s="194"/>
      <c r="M11" s="194"/>
      <c r="N11" s="194"/>
      <c r="O11" s="138">
        <v>0.03</v>
      </c>
      <c r="P11" s="194"/>
    </row>
    <row r="12" spans="1:16" x14ac:dyDescent="0.2">
      <c r="A12" s="720"/>
      <c r="B12" s="721"/>
      <c r="C12" s="178" t="s">
        <v>255</v>
      </c>
      <c r="D12" s="694" t="s">
        <v>256</v>
      </c>
      <c r="E12" s="695"/>
      <c r="F12" s="696"/>
      <c r="G12" s="194"/>
      <c r="H12" s="705"/>
      <c r="I12" s="706"/>
      <c r="J12" s="705"/>
      <c r="K12" s="706"/>
      <c r="L12" s="194"/>
      <c r="M12" s="194"/>
      <c r="N12" s="194"/>
      <c r="O12" s="138">
        <v>3.0000000000000001E-3</v>
      </c>
      <c r="P12" s="138">
        <v>3.0000000000000001E-3</v>
      </c>
    </row>
    <row r="13" spans="1:16" x14ac:dyDescent="0.2">
      <c r="A13" s="720"/>
      <c r="B13" s="721"/>
      <c r="C13" s="715" t="s">
        <v>257</v>
      </c>
      <c r="D13" s="697" t="s">
        <v>258</v>
      </c>
      <c r="E13" s="174" t="s">
        <v>246</v>
      </c>
      <c r="F13" s="177">
        <v>7500000</v>
      </c>
      <c r="G13" s="194"/>
      <c r="H13" s="705"/>
      <c r="I13" s="706"/>
      <c r="J13" s="705"/>
      <c r="K13" s="706"/>
      <c r="L13" s="194"/>
      <c r="M13" s="194"/>
      <c r="N13" s="194"/>
      <c r="O13" s="193">
        <v>2.5999999999999999E-2</v>
      </c>
      <c r="P13" s="138">
        <v>3.5999999999999997E-2</v>
      </c>
    </row>
    <row r="14" spans="1:16" ht="16.5" x14ac:dyDescent="0.2">
      <c r="A14" s="722"/>
      <c r="B14" s="723"/>
      <c r="C14" s="726"/>
      <c r="D14" s="698"/>
      <c r="E14" s="174" t="s">
        <v>248</v>
      </c>
      <c r="F14" s="177">
        <v>15000000</v>
      </c>
      <c r="G14" s="196"/>
      <c r="H14" s="705"/>
      <c r="I14" s="706"/>
      <c r="J14" s="705"/>
      <c r="K14" s="706"/>
      <c r="L14" s="196"/>
      <c r="M14" s="196"/>
      <c r="N14" s="196"/>
      <c r="O14" s="197">
        <v>1.6E-2</v>
      </c>
      <c r="P14" s="191">
        <v>2.8000000000000001E-2</v>
      </c>
    </row>
    <row r="15" spans="1:16" x14ac:dyDescent="0.2">
      <c r="A15" s="722"/>
      <c r="B15" s="723"/>
      <c r="C15" s="727"/>
      <c r="D15" s="699"/>
      <c r="E15" s="174" t="s">
        <v>250</v>
      </c>
      <c r="F15" s="175"/>
      <c r="G15" s="196"/>
      <c r="H15" s="705"/>
      <c r="I15" s="706"/>
      <c r="J15" s="705"/>
      <c r="K15" s="706"/>
      <c r="L15" s="196"/>
      <c r="M15" s="196"/>
      <c r="N15" s="196"/>
      <c r="O15" s="197">
        <v>0.01</v>
      </c>
      <c r="P15" s="191">
        <v>0.02</v>
      </c>
    </row>
    <row r="16" spans="1:16" x14ac:dyDescent="0.2">
      <c r="A16" s="722"/>
      <c r="B16" s="723"/>
      <c r="C16" s="715" t="s">
        <v>259</v>
      </c>
      <c r="D16" s="697" t="s">
        <v>260</v>
      </c>
      <c r="E16" s="174" t="s">
        <v>246</v>
      </c>
      <c r="F16" s="177">
        <v>4000000</v>
      </c>
      <c r="G16" s="196"/>
      <c r="H16" s="705"/>
      <c r="I16" s="706"/>
      <c r="J16" s="705"/>
      <c r="K16" s="706"/>
      <c r="L16" s="196"/>
      <c r="M16" s="196"/>
      <c r="N16" s="196"/>
      <c r="O16" s="191">
        <v>1.7999999999999999E-2</v>
      </c>
      <c r="P16" s="191">
        <v>1.7999999999999999E-2</v>
      </c>
    </row>
    <row r="17" spans="1:16" ht="16.5" x14ac:dyDescent="0.2">
      <c r="A17" s="722"/>
      <c r="B17" s="723"/>
      <c r="C17" s="716"/>
      <c r="D17" s="698"/>
      <c r="E17" s="174" t="s">
        <v>248</v>
      </c>
      <c r="F17" s="177">
        <v>10000000</v>
      </c>
      <c r="G17" s="196"/>
      <c r="H17" s="705"/>
      <c r="I17" s="706"/>
      <c r="J17" s="705"/>
      <c r="K17" s="706"/>
      <c r="L17" s="196"/>
      <c r="M17" s="196"/>
      <c r="N17" s="196"/>
      <c r="O17" s="191">
        <v>1.2E-2</v>
      </c>
      <c r="P17" s="191">
        <v>1.2E-2</v>
      </c>
    </row>
    <row r="18" spans="1:16" x14ac:dyDescent="0.2">
      <c r="A18" s="724"/>
      <c r="B18" s="725"/>
      <c r="C18" s="717"/>
      <c r="D18" s="699"/>
      <c r="E18" s="174" t="s">
        <v>250</v>
      </c>
      <c r="F18" s="175"/>
      <c r="G18" s="196"/>
      <c r="H18" s="705"/>
      <c r="I18" s="706"/>
      <c r="J18" s="705"/>
      <c r="K18" s="706"/>
      <c r="L18" s="196"/>
      <c r="M18" s="196"/>
      <c r="N18" s="196"/>
      <c r="O18" s="191">
        <v>8.0000000000000002E-3</v>
      </c>
      <c r="P18" s="191">
        <v>8.0000000000000002E-3</v>
      </c>
    </row>
    <row r="19" spans="1:16" ht="15.95" customHeight="1" x14ac:dyDescent="0.2">
      <c r="A19" s="702" t="s">
        <v>517</v>
      </c>
      <c r="B19" s="583" t="s">
        <v>334</v>
      </c>
      <c r="C19" s="178" t="s">
        <v>261</v>
      </c>
      <c r="D19" s="694" t="s">
        <v>262</v>
      </c>
      <c r="E19" s="695"/>
      <c r="F19" s="696"/>
      <c r="G19" s="191">
        <v>4.4999999999999998E-2</v>
      </c>
      <c r="H19" s="707">
        <v>4.4999999999999998E-2</v>
      </c>
      <c r="I19" s="732"/>
      <c r="J19" s="707">
        <v>4.4999999999999998E-2</v>
      </c>
      <c r="K19" s="708"/>
      <c r="L19" s="191">
        <v>0.04</v>
      </c>
      <c r="M19" s="197">
        <v>3.5000000000000003E-2</v>
      </c>
      <c r="N19" s="191">
        <v>0.05</v>
      </c>
      <c r="O19" s="191">
        <v>0.04</v>
      </c>
      <c r="P19" s="194"/>
    </row>
    <row r="20" spans="1:16" ht="15.95" customHeight="1" x14ac:dyDescent="0.2">
      <c r="A20" s="703"/>
      <c r="B20" s="587"/>
      <c r="C20" s="178" t="s">
        <v>263</v>
      </c>
      <c r="D20" s="694" t="s">
        <v>264</v>
      </c>
      <c r="E20" s="695"/>
      <c r="F20" s="696"/>
      <c r="G20" s="191">
        <v>0.09</v>
      </c>
      <c r="H20" s="707">
        <v>0.09</v>
      </c>
      <c r="I20" s="732"/>
      <c r="J20" s="707">
        <v>0.09</v>
      </c>
      <c r="K20" s="708"/>
      <c r="L20" s="191">
        <v>0.08</v>
      </c>
      <c r="M20" s="191">
        <v>7.0000000000000007E-2</v>
      </c>
      <c r="N20" s="191">
        <v>0.1</v>
      </c>
      <c r="O20" s="191">
        <v>0.08</v>
      </c>
      <c r="P20" s="194"/>
    </row>
    <row r="21" spans="1:16" ht="15.95" customHeight="1" x14ac:dyDescent="0.2">
      <c r="A21" s="703"/>
      <c r="B21" s="588"/>
      <c r="C21" s="178" t="s">
        <v>265</v>
      </c>
      <c r="D21" s="694" t="s">
        <v>266</v>
      </c>
      <c r="E21" s="695"/>
      <c r="F21" s="696"/>
      <c r="G21" s="191">
        <v>0.02</v>
      </c>
      <c r="H21" s="707">
        <v>0.02</v>
      </c>
      <c r="I21" s="732"/>
      <c r="J21" s="707">
        <v>0.02</v>
      </c>
      <c r="K21" s="708"/>
      <c r="L21" s="191">
        <v>0.02</v>
      </c>
      <c r="M21" s="191">
        <v>0.02</v>
      </c>
      <c r="N21" s="191">
        <v>0.02</v>
      </c>
      <c r="O21" s="191">
        <v>0.02</v>
      </c>
      <c r="P21" s="194"/>
    </row>
    <row r="22" spans="1:16" ht="15.95" customHeight="1" x14ac:dyDescent="0.2">
      <c r="A22" s="703"/>
      <c r="B22" s="583" t="s">
        <v>267</v>
      </c>
      <c r="C22" s="178" t="s">
        <v>268</v>
      </c>
      <c r="D22" s="694" t="s">
        <v>269</v>
      </c>
      <c r="E22" s="695"/>
      <c r="F22" s="696"/>
      <c r="G22" s="191">
        <v>0.04</v>
      </c>
      <c r="H22" s="707">
        <v>0.04</v>
      </c>
      <c r="I22" s="732"/>
      <c r="J22" s="707">
        <v>0.04</v>
      </c>
      <c r="K22" s="708"/>
      <c r="L22" s="191">
        <v>0.04</v>
      </c>
      <c r="M22" s="191">
        <v>0.04</v>
      </c>
      <c r="N22" s="191">
        <v>0.04</v>
      </c>
      <c r="O22" s="197">
        <v>0.04</v>
      </c>
      <c r="P22" s="194"/>
    </row>
    <row r="23" spans="1:16" ht="15.95" customHeight="1" x14ac:dyDescent="0.2">
      <c r="A23" s="703"/>
      <c r="B23" s="584"/>
      <c r="C23" s="178" t="s">
        <v>270</v>
      </c>
      <c r="D23" s="694" t="s">
        <v>271</v>
      </c>
      <c r="E23" s="695"/>
      <c r="F23" s="696"/>
      <c r="G23" s="191">
        <v>0.08</v>
      </c>
      <c r="H23" s="707">
        <v>0.08</v>
      </c>
      <c r="I23" s="732"/>
      <c r="J23" s="707">
        <v>0.08</v>
      </c>
      <c r="K23" s="708"/>
      <c r="L23" s="191">
        <v>0.08</v>
      </c>
      <c r="M23" s="191">
        <v>0.08</v>
      </c>
      <c r="N23" s="191">
        <v>0.08</v>
      </c>
      <c r="O23" s="197">
        <v>0.09</v>
      </c>
      <c r="P23" s="194"/>
    </row>
    <row r="24" spans="1:16" ht="15.95" customHeight="1" x14ac:dyDescent="0.2">
      <c r="A24" s="703"/>
      <c r="B24" s="585"/>
      <c r="C24" s="178" t="s">
        <v>272</v>
      </c>
      <c r="D24" s="694" t="s">
        <v>273</v>
      </c>
      <c r="E24" s="695"/>
      <c r="F24" s="696"/>
      <c r="G24" s="191">
        <v>0.16</v>
      </c>
      <c r="H24" s="707">
        <v>0.16</v>
      </c>
      <c r="I24" s="732"/>
      <c r="J24" s="707">
        <v>0.16</v>
      </c>
      <c r="K24" s="708"/>
      <c r="L24" s="191">
        <v>0.16</v>
      </c>
      <c r="M24" s="191">
        <v>0.16</v>
      </c>
      <c r="N24" s="191">
        <v>0.16</v>
      </c>
      <c r="O24" s="197">
        <v>0.16</v>
      </c>
      <c r="P24" s="194"/>
    </row>
    <row r="25" spans="1:16" ht="15.95" customHeight="1" x14ac:dyDescent="0.2">
      <c r="A25" s="703"/>
      <c r="B25" s="583" t="s">
        <v>274</v>
      </c>
      <c r="C25" s="178" t="s">
        <v>275</v>
      </c>
      <c r="D25" s="694" t="s">
        <v>276</v>
      </c>
      <c r="E25" s="695"/>
      <c r="F25" s="696"/>
      <c r="G25" s="194"/>
      <c r="H25" s="705"/>
      <c r="I25" s="706"/>
      <c r="J25" s="705"/>
      <c r="K25" s="706"/>
      <c r="L25" s="194"/>
      <c r="M25" s="194"/>
      <c r="N25" s="194"/>
      <c r="O25" s="197">
        <v>0.02</v>
      </c>
      <c r="P25" s="197">
        <v>2.9999999999999997E-4</v>
      </c>
    </row>
    <row r="26" spans="1:16" ht="15.95" customHeight="1" x14ac:dyDescent="0.2">
      <c r="A26" s="703"/>
      <c r="B26" s="584"/>
      <c r="C26" s="178" t="s">
        <v>277</v>
      </c>
      <c r="D26" s="694" t="s">
        <v>278</v>
      </c>
      <c r="E26" s="695"/>
      <c r="F26" s="696"/>
      <c r="G26" s="194"/>
      <c r="H26" s="705"/>
      <c r="I26" s="706"/>
      <c r="J26" s="705"/>
      <c r="K26" s="706"/>
      <c r="L26" s="194"/>
      <c r="M26" s="194"/>
      <c r="N26" s="194"/>
      <c r="O26" s="191">
        <v>1.4999999999999999E-2</v>
      </c>
      <c r="P26" s="191">
        <v>2.5000000000000001E-4</v>
      </c>
    </row>
    <row r="27" spans="1:16" ht="15.95" customHeight="1" x14ac:dyDescent="0.2">
      <c r="A27" s="703"/>
      <c r="B27" s="585"/>
      <c r="C27" s="178" t="s">
        <v>279</v>
      </c>
      <c r="D27" s="694" t="s">
        <v>280</v>
      </c>
      <c r="E27" s="695"/>
      <c r="F27" s="696"/>
      <c r="G27" s="194"/>
      <c r="H27" s="705"/>
      <c r="I27" s="706"/>
      <c r="J27" s="705"/>
      <c r="K27" s="706"/>
      <c r="L27" s="194"/>
      <c r="M27" s="194"/>
      <c r="N27" s="194"/>
      <c r="O27" s="191">
        <v>2.5000000000000001E-2</v>
      </c>
      <c r="P27" s="191">
        <v>0.03</v>
      </c>
    </row>
    <row r="28" spans="1:16" ht="15.95" customHeight="1" x14ac:dyDescent="0.2">
      <c r="A28" s="704"/>
      <c r="B28" s="202" t="s">
        <v>335</v>
      </c>
      <c r="C28" s="178" t="s">
        <v>281</v>
      </c>
      <c r="D28" s="694" t="s">
        <v>282</v>
      </c>
      <c r="E28" s="695"/>
      <c r="F28" s="696"/>
      <c r="G28" s="194"/>
      <c r="H28" s="705"/>
      <c r="I28" s="706"/>
      <c r="J28" s="705"/>
      <c r="K28" s="706"/>
      <c r="L28" s="194"/>
      <c r="M28" s="194"/>
      <c r="N28" s="194"/>
      <c r="O28" s="191">
        <v>5.0000000000000001E-3</v>
      </c>
      <c r="P28" s="197">
        <v>1.5E-3</v>
      </c>
    </row>
    <row r="29" spans="1:16" ht="33" customHeight="1" x14ac:dyDescent="0.2">
      <c r="A29" s="741" t="s">
        <v>331</v>
      </c>
      <c r="B29" s="741"/>
      <c r="C29" s="741"/>
      <c r="D29" s="741"/>
      <c r="E29" s="741"/>
      <c r="F29" s="741"/>
      <c r="G29" s="741"/>
      <c r="H29" s="741"/>
      <c r="I29" s="741"/>
      <c r="J29" s="741"/>
      <c r="K29" s="741"/>
      <c r="L29" s="741"/>
      <c r="M29" s="741"/>
      <c r="N29" s="741"/>
      <c r="O29" s="741"/>
      <c r="P29" s="741"/>
    </row>
    <row r="30" spans="1:16" ht="12.75" customHeight="1" x14ac:dyDescent="0.2">
      <c r="A30" s="728" t="s">
        <v>467</v>
      </c>
      <c r="B30" s="729"/>
      <c r="C30" s="728" t="s">
        <v>466</v>
      </c>
      <c r="D30" s="742"/>
      <c r="E30" s="742"/>
      <c r="F30" s="729"/>
      <c r="G30" s="744" t="s">
        <v>239</v>
      </c>
      <c r="H30" s="745"/>
      <c r="I30" s="745"/>
      <c r="J30" s="745"/>
      <c r="K30" s="745"/>
      <c r="L30" s="745"/>
      <c r="M30" s="745"/>
      <c r="N30" s="745"/>
      <c r="O30" s="745"/>
      <c r="P30" s="746"/>
    </row>
    <row r="31" spans="1:16" ht="50.1" customHeight="1" x14ac:dyDescent="0.2">
      <c r="A31" s="709"/>
      <c r="B31" s="711"/>
      <c r="C31" s="709"/>
      <c r="D31" s="710"/>
      <c r="E31" s="710"/>
      <c r="F31" s="711"/>
      <c r="G31" s="747" t="s">
        <v>37</v>
      </c>
      <c r="H31" s="700" t="s">
        <v>59</v>
      </c>
      <c r="I31" s="749"/>
      <c r="J31" s="750" t="s">
        <v>64</v>
      </c>
      <c r="K31" s="751"/>
      <c r="L31" s="747" t="s">
        <v>283</v>
      </c>
      <c r="M31" s="747" t="s">
        <v>17</v>
      </c>
      <c r="N31" s="747" t="s">
        <v>463</v>
      </c>
      <c r="O31" s="747" t="s">
        <v>194</v>
      </c>
      <c r="P31" s="747" t="s">
        <v>284</v>
      </c>
    </row>
    <row r="32" spans="1:16" ht="35.1" customHeight="1" x14ac:dyDescent="0.2">
      <c r="A32" s="730"/>
      <c r="B32" s="731"/>
      <c r="C32" s="730"/>
      <c r="D32" s="743"/>
      <c r="E32" s="743"/>
      <c r="F32" s="731"/>
      <c r="G32" s="748"/>
      <c r="H32" s="204" t="s">
        <v>285</v>
      </c>
      <c r="I32" s="204" t="s">
        <v>286</v>
      </c>
      <c r="J32" s="752"/>
      <c r="K32" s="753"/>
      <c r="L32" s="748"/>
      <c r="M32" s="748"/>
      <c r="N32" s="748"/>
      <c r="O32" s="748"/>
      <c r="P32" s="748"/>
    </row>
    <row r="33" spans="1:16" x14ac:dyDescent="0.2">
      <c r="A33" s="702" t="s">
        <v>8</v>
      </c>
      <c r="B33" s="702" t="s">
        <v>336</v>
      </c>
      <c r="C33" s="176" t="s">
        <v>287</v>
      </c>
      <c r="D33" s="694" t="s">
        <v>288</v>
      </c>
      <c r="E33" s="695"/>
      <c r="F33" s="696"/>
      <c r="G33" s="138">
        <v>0.09</v>
      </c>
      <c r="H33" s="707">
        <v>0.09</v>
      </c>
      <c r="I33" s="732"/>
      <c r="J33" s="707">
        <v>0.09</v>
      </c>
      <c r="K33" s="708"/>
      <c r="L33" s="138">
        <v>0.08</v>
      </c>
      <c r="M33" s="198">
        <v>7.0000000000000007E-2</v>
      </c>
      <c r="N33" s="138">
        <v>0.1</v>
      </c>
      <c r="O33" s="138">
        <v>0.08</v>
      </c>
      <c r="P33" s="194"/>
    </row>
    <row r="34" spans="1:16" x14ac:dyDescent="0.2">
      <c r="A34" s="703"/>
      <c r="B34" s="329"/>
      <c r="C34" s="176" t="s">
        <v>289</v>
      </c>
      <c r="D34" s="694" t="s">
        <v>290</v>
      </c>
      <c r="E34" s="695"/>
      <c r="F34" s="696"/>
      <c r="G34" s="138">
        <v>0.01</v>
      </c>
      <c r="H34" s="707">
        <v>0.01</v>
      </c>
      <c r="I34" s="732"/>
      <c r="J34" s="707">
        <v>0.01</v>
      </c>
      <c r="K34" s="708"/>
      <c r="L34" s="138">
        <v>0.01</v>
      </c>
      <c r="M34" s="198">
        <v>0.01</v>
      </c>
      <c r="N34" s="138">
        <v>0.01</v>
      </c>
      <c r="O34" s="138">
        <v>0.01</v>
      </c>
      <c r="P34" s="194"/>
    </row>
    <row r="35" spans="1:16" x14ac:dyDescent="0.2">
      <c r="A35" s="703"/>
      <c r="B35" s="329"/>
      <c r="C35" s="176" t="s">
        <v>291</v>
      </c>
      <c r="D35" s="694" t="s">
        <v>292</v>
      </c>
      <c r="E35" s="695"/>
      <c r="F35" s="696"/>
      <c r="G35" s="138">
        <v>0.02</v>
      </c>
      <c r="H35" s="707">
        <v>0.02</v>
      </c>
      <c r="I35" s="732"/>
      <c r="J35" s="707">
        <v>0.02</v>
      </c>
      <c r="K35" s="708"/>
      <c r="L35" s="138">
        <v>0.02</v>
      </c>
      <c r="M35" s="198">
        <v>0.02</v>
      </c>
      <c r="N35" s="194"/>
      <c r="O35" s="138">
        <v>0.02</v>
      </c>
      <c r="P35" s="194"/>
    </row>
    <row r="36" spans="1:16" x14ac:dyDescent="0.2">
      <c r="A36" s="703"/>
      <c r="B36" s="329"/>
      <c r="C36" s="176" t="s">
        <v>293</v>
      </c>
      <c r="D36" s="694" t="s">
        <v>294</v>
      </c>
      <c r="E36" s="733"/>
      <c r="F36" s="734"/>
      <c r="G36" s="138">
        <v>0.03</v>
      </c>
      <c r="H36" s="707">
        <v>0.03</v>
      </c>
      <c r="I36" s="732"/>
      <c r="J36" s="707">
        <v>0.03</v>
      </c>
      <c r="K36" s="708"/>
      <c r="L36" s="138">
        <v>0.03</v>
      </c>
      <c r="M36" s="198">
        <v>0.03</v>
      </c>
      <c r="N36" s="138">
        <v>0.03</v>
      </c>
      <c r="O36" s="138">
        <v>0.03</v>
      </c>
      <c r="P36" s="194"/>
    </row>
    <row r="37" spans="1:16" x14ac:dyDescent="0.2">
      <c r="A37" s="703"/>
      <c r="B37" s="329"/>
      <c r="C37" s="176" t="s">
        <v>295</v>
      </c>
      <c r="D37" s="694" t="s">
        <v>296</v>
      </c>
      <c r="E37" s="733"/>
      <c r="F37" s="734"/>
      <c r="G37" s="138">
        <v>7.0000000000000007E-2</v>
      </c>
      <c r="H37" s="707">
        <v>7.0000000000000007E-2</v>
      </c>
      <c r="I37" s="732"/>
      <c r="J37" s="707">
        <v>7.0000000000000007E-2</v>
      </c>
      <c r="K37" s="708"/>
      <c r="L37" s="138">
        <v>7.0000000000000007E-2</v>
      </c>
      <c r="M37" s="198">
        <v>7.0000000000000007E-2</v>
      </c>
      <c r="N37" s="138">
        <v>7.0000000000000007E-2</v>
      </c>
      <c r="O37" s="138">
        <v>7.0000000000000007E-2</v>
      </c>
      <c r="P37" s="194"/>
    </row>
    <row r="38" spans="1:16" x14ac:dyDescent="0.2">
      <c r="A38" s="703"/>
      <c r="B38" s="329"/>
      <c r="C38" s="176" t="s">
        <v>297</v>
      </c>
      <c r="D38" s="694" t="s">
        <v>298</v>
      </c>
      <c r="E38" s="695"/>
      <c r="F38" s="696"/>
      <c r="G38" s="138">
        <v>0.03</v>
      </c>
      <c r="H38" s="707">
        <v>0.03</v>
      </c>
      <c r="I38" s="732"/>
      <c r="J38" s="707">
        <v>0.03</v>
      </c>
      <c r="K38" s="708"/>
      <c r="L38" s="138">
        <v>0.03</v>
      </c>
      <c r="M38" s="198">
        <v>0.03</v>
      </c>
      <c r="N38" s="194"/>
      <c r="O38" s="138">
        <v>0.03</v>
      </c>
      <c r="P38" s="194"/>
    </row>
    <row r="39" spans="1:16" x14ac:dyDescent="0.2">
      <c r="A39" s="703"/>
      <c r="B39" s="329"/>
      <c r="C39" s="176" t="s">
        <v>299</v>
      </c>
      <c r="D39" s="694" t="s">
        <v>300</v>
      </c>
      <c r="E39" s="695"/>
      <c r="F39" s="696"/>
      <c r="G39" s="138">
        <v>1.4999999999999999E-2</v>
      </c>
      <c r="H39" s="707">
        <v>1.4999999999999999E-2</v>
      </c>
      <c r="I39" s="732"/>
      <c r="J39" s="707">
        <v>1.4999999999999999E-2</v>
      </c>
      <c r="K39" s="708"/>
      <c r="L39" s="138">
        <v>1.4999999999999999E-2</v>
      </c>
      <c r="M39" s="198">
        <v>1.4999999999999999E-2</v>
      </c>
      <c r="N39" s="194"/>
      <c r="O39" s="138">
        <v>1.4999999999999999E-2</v>
      </c>
      <c r="P39" s="194"/>
    </row>
    <row r="40" spans="1:16" x14ac:dyDescent="0.2">
      <c r="A40" s="703"/>
      <c r="B40" s="329"/>
      <c r="C40" s="176" t="s">
        <v>301</v>
      </c>
      <c r="D40" s="694" t="s">
        <v>302</v>
      </c>
      <c r="E40" s="695"/>
      <c r="F40" s="696"/>
      <c r="G40" s="138">
        <v>1.4999999999999999E-2</v>
      </c>
      <c r="H40" s="707">
        <v>1.4999999999999999E-2</v>
      </c>
      <c r="I40" s="732"/>
      <c r="J40" s="707">
        <v>1.4999999999999999E-2</v>
      </c>
      <c r="K40" s="708"/>
      <c r="L40" s="138">
        <v>1.4999999999999999E-2</v>
      </c>
      <c r="M40" s="198">
        <v>1.4999999999999999E-2</v>
      </c>
      <c r="N40" s="194"/>
      <c r="O40" s="138">
        <v>1.4999999999999999E-2</v>
      </c>
      <c r="P40" s="194"/>
    </row>
    <row r="41" spans="1:16" x14ac:dyDescent="0.2">
      <c r="A41" s="703"/>
      <c r="B41" s="329"/>
      <c r="C41" s="176" t="s">
        <v>303</v>
      </c>
      <c r="D41" s="694" t="s">
        <v>304</v>
      </c>
      <c r="E41" s="695"/>
      <c r="F41" s="696"/>
      <c r="G41" s="138">
        <v>1.4999999999999999E-2</v>
      </c>
      <c r="H41" s="707">
        <v>1.4999999999999999E-2</v>
      </c>
      <c r="I41" s="732"/>
      <c r="J41" s="707">
        <v>1.4999999999999999E-2</v>
      </c>
      <c r="K41" s="708"/>
      <c r="L41" s="138">
        <v>1.4999999999999999E-2</v>
      </c>
      <c r="M41" s="198">
        <v>1.4999999999999999E-2</v>
      </c>
      <c r="N41" s="194"/>
      <c r="O41" s="138">
        <v>1.4999999999999999E-2</v>
      </c>
      <c r="P41" s="194"/>
    </row>
    <row r="42" spans="1:16" x14ac:dyDescent="0.2">
      <c r="A42" s="703"/>
      <c r="B42" s="329"/>
      <c r="C42" s="176" t="s">
        <v>305</v>
      </c>
      <c r="D42" s="694" t="s">
        <v>306</v>
      </c>
      <c r="E42" s="695"/>
      <c r="F42" s="696"/>
      <c r="G42" s="138">
        <v>1.4999999999999999E-2</v>
      </c>
      <c r="H42" s="707">
        <v>1.4999999999999999E-2</v>
      </c>
      <c r="I42" s="732"/>
      <c r="J42" s="707">
        <v>1.4999999999999999E-2</v>
      </c>
      <c r="K42" s="708"/>
      <c r="L42" s="138">
        <v>1.4999999999999999E-2</v>
      </c>
      <c r="M42" s="198">
        <v>1.4999999999999999E-2</v>
      </c>
      <c r="N42" s="194"/>
      <c r="O42" s="138">
        <v>1.4999999999999999E-2</v>
      </c>
      <c r="P42" s="194"/>
    </row>
    <row r="43" spans="1:16" x14ac:dyDescent="0.2">
      <c r="A43" s="703"/>
      <c r="B43" s="329"/>
      <c r="C43" s="738" t="s">
        <v>307</v>
      </c>
      <c r="D43" s="715" t="s">
        <v>308</v>
      </c>
      <c r="E43" s="174" t="s">
        <v>246</v>
      </c>
      <c r="F43" s="182">
        <v>250000</v>
      </c>
      <c r="G43" s="138">
        <v>3.9E-2</v>
      </c>
      <c r="H43" s="138">
        <v>3.9E-2</v>
      </c>
      <c r="I43" s="138">
        <v>5.2999999999999999E-2</v>
      </c>
      <c r="J43" s="707">
        <v>3.9E-2</v>
      </c>
      <c r="K43" s="708"/>
      <c r="L43" s="138">
        <v>6.8000000000000005E-2</v>
      </c>
      <c r="M43" s="198">
        <v>5.2999999999999999E-2</v>
      </c>
      <c r="N43" s="194"/>
      <c r="O43" s="138">
        <v>5.2999999999999999E-2</v>
      </c>
      <c r="P43" s="194"/>
    </row>
    <row r="44" spans="1:16" ht="16.5" x14ac:dyDescent="0.2">
      <c r="A44" s="703"/>
      <c r="B44" s="329"/>
      <c r="C44" s="739"/>
      <c r="D44" s="726"/>
      <c r="E44" s="174" t="s">
        <v>248</v>
      </c>
      <c r="F44" s="182">
        <v>500000</v>
      </c>
      <c r="G44" s="138">
        <v>0.01</v>
      </c>
      <c r="H44" s="138">
        <v>0.01</v>
      </c>
      <c r="I44" s="138">
        <v>4.8000000000000001E-2</v>
      </c>
      <c r="J44" s="707">
        <v>0.01</v>
      </c>
      <c r="K44" s="708"/>
      <c r="L44" s="138">
        <v>5.8000000000000003E-2</v>
      </c>
      <c r="M44" s="198">
        <v>4.8000000000000001E-2</v>
      </c>
      <c r="N44" s="194"/>
      <c r="O44" s="138">
        <v>4.8000000000000001E-2</v>
      </c>
      <c r="P44" s="194"/>
    </row>
    <row r="45" spans="1:16" ht="16.5" x14ac:dyDescent="0.2">
      <c r="A45" s="703"/>
      <c r="B45" s="329"/>
      <c r="C45" s="739"/>
      <c r="D45" s="726"/>
      <c r="E45" s="174" t="s">
        <v>248</v>
      </c>
      <c r="F45" s="182">
        <v>1000000</v>
      </c>
      <c r="G45" s="138">
        <v>1.2999999999999999E-2</v>
      </c>
      <c r="H45" s="138">
        <v>1.2999999999999999E-2</v>
      </c>
      <c r="I45" s="138">
        <v>4.3999999999999997E-2</v>
      </c>
      <c r="J45" s="707">
        <v>1.2999999999999999E-2</v>
      </c>
      <c r="K45" s="708"/>
      <c r="L45" s="138">
        <v>4.7E-2</v>
      </c>
      <c r="M45" s="198">
        <v>4.3999999999999997E-2</v>
      </c>
      <c r="N45" s="194"/>
      <c r="O45" s="138">
        <v>4.3999999999999997E-2</v>
      </c>
      <c r="P45" s="194"/>
    </row>
    <row r="46" spans="1:16" ht="16.5" x14ac:dyDescent="0.2">
      <c r="A46" s="703"/>
      <c r="B46" s="329"/>
      <c r="C46" s="739"/>
      <c r="D46" s="726"/>
      <c r="E46" s="174" t="s">
        <v>248</v>
      </c>
      <c r="F46" s="182">
        <v>2500000</v>
      </c>
      <c r="G46" s="138">
        <v>1.7999999999999999E-2</v>
      </c>
      <c r="H46" s="138">
        <v>1.7999999999999999E-2</v>
      </c>
      <c r="I46" s="138">
        <v>4.2000000000000003E-2</v>
      </c>
      <c r="J46" s="707">
        <v>1.7999999999999999E-2</v>
      </c>
      <c r="K46" s="708"/>
      <c r="L46" s="138">
        <v>3.4000000000000002E-2</v>
      </c>
      <c r="M46" s="198">
        <v>4.2000000000000003E-2</v>
      </c>
      <c r="N46" s="194"/>
      <c r="O46" s="138">
        <v>4.2000000000000003E-2</v>
      </c>
      <c r="P46" s="194"/>
    </row>
    <row r="47" spans="1:16" ht="16.5" x14ac:dyDescent="0.2">
      <c r="A47" s="703"/>
      <c r="B47" s="329"/>
      <c r="C47" s="739"/>
      <c r="D47" s="726"/>
      <c r="E47" s="174" t="s">
        <v>248</v>
      </c>
      <c r="F47" s="182">
        <v>10000000</v>
      </c>
      <c r="G47" s="138">
        <v>2.1999999999999999E-2</v>
      </c>
      <c r="H47" s="138">
        <v>2.1999999999999999E-2</v>
      </c>
      <c r="I47" s="138">
        <v>2.7E-2</v>
      </c>
      <c r="J47" s="707">
        <v>2.1999999999999999E-2</v>
      </c>
      <c r="K47" s="708"/>
      <c r="L47" s="138">
        <v>1.9E-2</v>
      </c>
      <c r="M47" s="198">
        <v>2.7E-2</v>
      </c>
      <c r="N47" s="194"/>
      <c r="O47" s="138">
        <v>2.7E-2</v>
      </c>
      <c r="P47" s="194"/>
    </row>
    <row r="48" spans="1:16" x14ac:dyDescent="0.2">
      <c r="A48" s="703"/>
      <c r="B48" s="329"/>
      <c r="C48" s="740"/>
      <c r="D48" s="727"/>
      <c r="E48" s="174" t="s">
        <v>250</v>
      </c>
      <c r="F48" s="175"/>
      <c r="G48" s="138">
        <v>2.1000000000000001E-2</v>
      </c>
      <c r="H48" s="138">
        <v>2.1000000000000001E-2</v>
      </c>
      <c r="I48" s="138">
        <v>2.5000000000000001E-2</v>
      </c>
      <c r="J48" s="707">
        <v>2.1000000000000001E-2</v>
      </c>
      <c r="K48" s="708"/>
      <c r="L48" s="138">
        <v>1.7999999999999999E-2</v>
      </c>
      <c r="M48" s="198">
        <v>2.5000000000000001E-2</v>
      </c>
      <c r="N48" s="194"/>
      <c r="O48" s="138">
        <v>2.5000000000000001E-2</v>
      </c>
      <c r="P48" s="194"/>
    </row>
    <row r="49" spans="1:16" x14ac:dyDescent="0.2">
      <c r="A49" s="703"/>
      <c r="B49" s="329"/>
      <c r="C49" s="176" t="s">
        <v>309</v>
      </c>
      <c r="D49" s="694" t="s">
        <v>310</v>
      </c>
      <c r="E49" s="695"/>
      <c r="F49" s="696"/>
      <c r="G49" s="138">
        <v>0.02</v>
      </c>
      <c r="H49" s="707">
        <v>0.02</v>
      </c>
      <c r="I49" s="732"/>
      <c r="J49" s="707">
        <v>0.02</v>
      </c>
      <c r="K49" s="708"/>
      <c r="L49" s="138">
        <v>0.02</v>
      </c>
      <c r="M49" s="198">
        <v>0.02</v>
      </c>
      <c r="N49" s="138">
        <v>0.02</v>
      </c>
      <c r="O49" s="138">
        <v>0.02</v>
      </c>
      <c r="P49" s="194"/>
    </row>
    <row r="50" spans="1:16" x14ac:dyDescent="0.2">
      <c r="A50" s="703"/>
      <c r="B50" s="329"/>
      <c r="C50" s="176" t="s">
        <v>311</v>
      </c>
      <c r="D50" s="694" t="s">
        <v>312</v>
      </c>
      <c r="E50" s="695"/>
      <c r="F50" s="696"/>
      <c r="G50" s="138">
        <v>0.03</v>
      </c>
      <c r="H50" s="707">
        <v>0.03</v>
      </c>
      <c r="I50" s="732"/>
      <c r="J50" s="707">
        <v>0.01</v>
      </c>
      <c r="K50" s="708"/>
      <c r="L50" s="138">
        <v>0.03</v>
      </c>
      <c r="M50" s="198">
        <v>0.01</v>
      </c>
      <c r="N50" s="194"/>
      <c r="O50" s="138">
        <v>0.03</v>
      </c>
      <c r="P50" s="194"/>
    </row>
    <row r="51" spans="1:16" x14ac:dyDescent="0.2">
      <c r="A51" s="703"/>
      <c r="B51" s="329"/>
      <c r="C51" s="176" t="s">
        <v>313</v>
      </c>
      <c r="D51" s="694" t="s">
        <v>314</v>
      </c>
      <c r="E51" s="733"/>
      <c r="F51" s="734"/>
      <c r="G51" s="138">
        <v>0.03</v>
      </c>
      <c r="H51" s="707">
        <v>0.03</v>
      </c>
      <c r="I51" s="732"/>
      <c r="J51" s="707">
        <v>0.03</v>
      </c>
      <c r="K51" s="708"/>
      <c r="L51" s="194"/>
      <c r="M51" s="194"/>
      <c r="N51" s="194"/>
      <c r="O51" s="194"/>
      <c r="P51" s="194"/>
    </row>
    <row r="52" spans="1:16" x14ac:dyDescent="0.2">
      <c r="A52" s="703"/>
      <c r="B52" s="329"/>
      <c r="C52" s="176" t="s">
        <v>315</v>
      </c>
      <c r="D52" s="694" t="s">
        <v>316</v>
      </c>
      <c r="E52" s="695"/>
      <c r="F52" s="696"/>
      <c r="G52" s="138">
        <v>5.0000000000000001E-3</v>
      </c>
      <c r="H52" s="707">
        <v>5.0000000000000001E-3</v>
      </c>
      <c r="I52" s="732"/>
      <c r="J52" s="707">
        <v>5.0000000000000001E-3</v>
      </c>
      <c r="K52" s="708"/>
      <c r="L52" s="194"/>
      <c r="M52" s="194"/>
      <c r="N52" s="194"/>
      <c r="O52" s="194"/>
      <c r="P52" s="194"/>
    </row>
    <row r="53" spans="1:16" x14ac:dyDescent="0.2">
      <c r="A53" s="703"/>
      <c r="B53" s="329"/>
      <c r="C53" s="176" t="s">
        <v>317</v>
      </c>
      <c r="D53" s="694" t="s">
        <v>318</v>
      </c>
      <c r="E53" s="695"/>
      <c r="F53" s="696"/>
      <c r="G53" s="138">
        <v>0.01</v>
      </c>
      <c r="H53" s="707">
        <v>0.01</v>
      </c>
      <c r="I53" s="732"/>
      <c r="J53" s="707">
        <v>0.01</v>
      </c>
      <c r="K53" s="708"/>
      <c r="L53" s="138">
        <v>0.01</v>
      </c>
      <c r="M53" s="198">
        <v>0.01</v>
      </c>
      <c r="N53" s="138">
        <v>0.01</v>
      </c>
      <c r="O53" s="138">
        <v>0.01</v>
      </c>
      <c r="P53" s="194"/>
    </row>
    <row r="54" spans="1:16" x14ac:dyDescent="0.2">
      <c r="A54" s="703"/>
      <c r="B54" s="329"/>
      <c r="C54" s="179" t="s">
        <v>319</v>
      </c>
      <c r="D54" s="735" t="s">
        <v>320</v>
      </c>
      <c r="E54" s="174" t="s">
        <v>246</v>
      </c>
      <c r="F54" s="182">
        <v>5000000</v>
      </c>
      <c r="G54" s="138">
        <v>0.03</v>
      </c>
      <c r="H54" s="707">
        <v>3.5000000000000003E-2</v>
      </c>
      <c r="I54" s="732"/>
      <c r="J54" s="707">
        <v>0.03</v>
      </c>
      <c r="K54" s="708"/>
      <c r="L54" s="138">
        <v>3.5000000000000003E-2</v>
      </c>
      <c r="M54" s="198">
        <v>3.5000000000000003E-2</v>
      </c>
      <c r="N54" s="138">
        <v>0.03</v>
      </c>
      <c r="O54" s="138">
        <v>3.5000000000000003E-2</v>
      </c>
      <c r="P54" s="194"/>
    </row>
    <row r="55" spans="1:16" ht="16.5" x14ac:dyDescent="0.2">
      <c r="A55" s="703"/>
      <c r="B55" s="329"/>
      <c r="C55" s="180"/>
      <c r="D55" s="736"/>
      <c r="E55" s="174" t="s">
        <v>248</v>
      </c>
      <c r="F55" s="182">
        <v>20000000</v>
      </c>
      <c r="G55" s="138">
        <v>1.4999999999999999E-2</v>
      </c>
      <c r="H55" s="707">
        <v>0.02</v>
      </c>
      <c r="I55" s="732"/>
      <c r="J55" s="707">
        <v>1.4999999999999999E-2</v>
      </c>
      <c r="K55" s="708"/>
      <c r="L55" s="138">
        <v>0.02</v>
      </c>
      <c r="M55" s="198">
        <v>0.02</v>
      </c>
      <c r="N55" s="138">
        <v>1.4999999999999999E-2</v>
      </c>
      <c r="O55" s="138">
        <v>0.02</v>
      </c>
      <c r="P55" s="194"/>
    </row>
    <row r="56" spans="1:16" x14ac:dyDescent="0.2">
      <c r="A56" s="703"/>
      <c r="B56" s="329"/>
      <c r="C56" s="181"/>
      <c r="D56" s="737"/>
      <c r="E56" s="174" t="s">
        <v>250</v>
      </c>
      <c r="F56" s="175"/>
      <c r="G56" s="138">
        <v>5.0000000000000001E-3</v>
      </c>
      <c r="H56" s="707">
        <v>8.0000000000000002E-3</v>
      </c>
      <c r="I56" s="732"/>
      <c r="J56" s="707">
        <v>5.0000000000000001E-3</v>
      </c>
      <c r="K56" s="708"/>
      <c r="L56" s="138">
        <v>8.0000000000000002E-3</v>
      </c>
      <c r="M56" s="198">
        <v>8.0000000000000002E-3</v>
      </c>
      <c r="N56" s="138">
        <v>5.0000000000000001E-3</v>
      </c>
      <c r="O56" s="138">
        <v>8.0000000000000002E-3</v>
      </c>
      <c r="P56" s="194"/>
    </row>
    <row r="57" spans="1:16" x14ac:dyDescent="0.2">
      <c r="A57" s="703"/>
      <c r="B57" s="329"/>
      <c r="C57" s="179" t="s">
        <v>321</v>
      </c>
      <c r="D57" s="735" t="s">
        <v>322</v>
      </c>
      <c r="E57" s="174" t="s">
        <v>246</v>
      </c>
      <c r="F57" s="182">
        <v>5000000</v>
      </c>
      <c r="G57" s="138">
        <v>1.7999999999999999E-2</v>
      </c>
      <c r="H57" s="707">
        <v>0.02</v>
      </c>
      <c r="I57" s="732"/>
      <c r="J57" s="707">
        <v>1.7999999999999999E-2</v>
      </c>
      <c r="K57" s="708"/>
      <c r="L57" s="138">
        <v>0.02</v>
      </c>
      <c r="M57" s="198">
        <v>0.02</v>
      </c>
      <c r="N57" s="138">
        <v>1.7999999999999999E-2</v>
      </c>
      <c r="O57" s="138">
        <v>0.02</v>
      </c>
      <c r="P57" s="194"/>
    </row>
    <row r="58" spans="1:16" ht="16.5" x14ac:dyDescent="0.2">
      <c r="A58" s="703"/>
      <c r="B58" s="329"/>
      <c r="C58" s="180"/>
      <c r="D58" s="736"/>
      <c r="E58" s="174" t="s">
        <v>248</v>
      </c>
      <c r="F58" s="182">
        <v>20000000</v>
      </c>
      <c r="G58" s="138">
        <v>8.0000000000000002E-3</v>
      </c>
      <c r="H58" s="707">
        <v>0.01</v>
      </c>
      <c r="I58" s="732"/>
      <c r="J58" s="707">
        <v>8.0000000000000002E-3</v>
      </c>
      <c r="K58" s="708"/>
      <c r="L58" s="138">
        <v>0.01</v>
      </c>
      <c r="M58" s="198">
        <v>0.01</v>
      </c>
      <c r="N58" s="138">
        <v>8.0000000000000002E-3</v>
      </c>
      <c r="O58" s="138">
        <v>0.01</v>
      </c>
      <c r="P58" s="194"/>
    </row>
    <row r="59" spans="1:16" x14ac:dyDescent="0.2">
      <c r="A59" s="703"/>
      <c r="B59" s="329"/>
      <c r="C59" s="181"/>
      <c r="D59" s="737"/>
      <c r="E59" s="174" t="s">
        <v>250</v>
      </c>
      <c r="F59" s="175"/>
      <c r="G59" s="138">
        <v>4.0000000000000001E-3</v>
      </c>
      <c r="H59" s="707">
        <v>5.0000000000000001E-3</v>
      </c>
      <c r="I59" s="732"/>
      <c r="J59" s="707">
        <v>4.0000000000000001E-3</v>
      </c>
      <c r="K59" s="708"/>
      <c r="L59" s="138">
        <v>5.0000000000000001E-3</v>
      </c>
      <c r="M59" s="198">
        <v>5.0000000000000001E-3</v>
      </c>
      <c r="N59" s="138">
        <v>4.0000000000000001E-3</v>
      </c>
      <c r="O59" s="138">
        <v>5.0000000000000001E-3</v>
      </c>
      <c r="P59" s="194"/>
    </row>
    <row r="60" spans="1:16" x14ac:dyDescent="0.2">
      <c r="A60" s="703"/>
      <c r="B60" s="329"/>
      <c r="C60" s="176" t="s">
        <v>323</v>
      </c>
      <c r="D60" s="694" t="s">
        <v>324</v>
      </c>
      <c r="E60" s="695"/>
      <c r="F60" s="696"/>
      <c r="G60" s="138">
        <v>0.01</v>
      </c>
      <c r="H60" s="707">
        <v>0.01</v>
      </c>
      <c r="I60" s="732"/>
      <c r="J60" s="707">
        <v>0.01</v>
      </c>
      <c r="K60" s="708"/>
      <c r="L60" s="138">
        <v>0.01</v>
      </c>
      <c r="M60" s="198">
        <v>0.01</v>
      </c>
      <c r="N60" s="138">
        <v>0.01</v>
      </c>
      <c r="O60" s="138">
        <v>0.01</v>
      </c>
      <c r="P60" s="194"/>
    </row>
    <row r="61" spans="1:16" x14ac:dyDescent="0.2">
      <c r="A61" s="704"/>
      <c r="B61" s="330"/>
      <c r="C61" s="176" t="s">
        <v>325</v>
      </c>
      <c r="D61" s="694" t="s">
        <v>326</v>
      </c>
      <c r="E61" s="695"/>
      <c r="F61" s="696"/>
      <c r="G61" s="138">
        <v>0.06</v>
      </c>
      <c r="H61" s="707">
        <v>0.06</v>
      </c>
      <c r="I61" s="732"/>
      <c r="J61" s="707">
        <v>0.06</v>
      </c>
      <c r="K61" s="708"/>
      <c r="L61" s="138">
        <v>0.06</v>
      </c>
      <c r="M61" s="198">
        <v>0.06</v>
      </c>
      <c r="N61" s="138">
        <v>0.06</v>
      </c>
      <c r="O61" s="138">
        <v>0.06</v>
      </c>
      <c r="P61" s="194"/>
    </row>
    <row r="62" spans="1:16" ht="9.9499999999999993" customHeight="1" x14ac:dyDescent="0.2">
      <c r="A62" s="183" t="s">
        <v>327</v>
      </c>
    </row>
    <row r="63" spans="1:16" ht="9.9499999999999993" customHeight="1" x14ac:dyDescent="0.2">
      <c r="A63" s="183" t="s">
        <v>328</v>
      </c>
    </row>
    <row r="64" spans="1:16" ht="9.9499999999999993" customHeight="1" x14ac:dyDescent="0.2">
      <c r="A64" s="183" t="s">
        <v>329</v>
      </c>
    </row>
    <row r="65" spans="1:16" ht="9.9499999999999993" customHeight="1" x14ac:dyDescent="0.2">
      <c r="A65" s="183" t="s">
        <v>330</v>
      </c>
    </row>
    <row r="66" spans="1:16" ht="12.75" customHeight="1" x14ac:dyDescent="0.2">
      <c r="A66" s="728" t="s">
        <v>468</v>
      </c>
      <c r="B66" s="729"/>
      <c r="C66" s="728" t="s">
        <v>466</v>
      </c>
      <c r="D66" s="742"/>
      <c r="E66" s="742"/>
      <c r="F66" s="729"/>
      <c r="G66" s="744" t="s">
        <v>239</v>
      </c>
      <c r="H66" s="745"/>
      <c r="I66" s="745"/>
      <c r="J66" s="745"/>
      <c r="K66" s="745"/>
      <c r="L66" s="745"/>
      <c r="M66" s="745"/>
      <c r="N66" s="745"/>
      <c r="O66" s="745"/>
      <c r="P66" s="746"/>
    </row>
    <row r="67" spans="1:16" ht="50.1" customHeight="1" x14ac:dyDescent="0.2">
      <c r="A67" s="709"/>
      <c r="B67" s="711"/>
      <c r="C67" s="709"/>
      <c r="D67" s="710"/>
      <c r="E67" s="710"/>
      <c r="F67" s="711"/>
      <c r="G67" s="747" t="s">
        <v>16</v>
      </c>
      <c r="H67" s="700" t="s">
        <v>18</v>
      </c>
      <c r="I67" s="749"/>
      <c r="J67" s="700" t="s">
        <v>64</v>
      </c>
      <c r="K67" s="749"/>
      <c r="L67" s="747" t="s">
        <v>283</v>
      </c>
      <c r="M67" s="747" t="s">
        <v>17</v>
      </c>
      <c r="N67" s="747" t="s">
        <v>463</v>
      </c>
      <c r="O67" s="747" t="s">
        <v>194</v>
      </c>
      <c r="P67" s="747" t="s">
        <v>284</v>
      </c>
    </row>
    <row r="68" spans="1:16" ht="35.1" customHeight="1" x14ac:dyDescent="0.2">
      <c r="A68" s="730"/>
      <c r="B68" s="731"/>
      <c r="C68" s="730"/>
      <c r="D68" s="743"/>
      <c r="E68" s="743"/>
      <c r="F68" s="731"/>
      <c r="G68" s="748"/>
      <c r="H68" s="205" t="s">
        <v>285</v>
      </c>
      <c r="I68" s="205" t="s">
        <v>286</v>
      </c>
      <c r="J68" s="205" t="s">
        <v>337</v>
      </c>
      <c r="K68" s="205" t="s">
        <v>338</v>
      </c>
      <c r="L68" s="748"/>
      <c r="M68" s="748"/>
      <c r="N68" s="748"/>
      <c r="O68" s="748"/>
      <c r="P68" s="748"/>
    </row>
    <row r="69" spans="1:16" x14ac:dyDescent="0.2">
      <c r="A69" s="702" t="s">
        <v>8</v>
      </c>
      <c r="B69" s="702" t="s">
        <v>388</v>
      </c>
      <c r="C69" s="185" t="s">
        <v>339</v>
      </c>
      <c r="D69" s="694" t="s">
        <v>340</v>
      </c>
      <c r="E69" s="695"/>
      <c r="F69" s="696"/>
      <c r="G69" s="138">
        <v>0.23</v>
      </c>
      <c r="H69" s="707">
        <v>0.18</v>
      </c>
      <c r="I69" s="732"/>
      <c r="J69" s="199">
        <v>0.16</v>
      </c>
      <c r="K69" s="199">
        <v>0.2</v>
      </c>
      <c r="L69" s="138">
        <v>0.22</v>
      </c>
      <c r="M69" s="138">
        <v>0.18</v>
      </c>
      <c r="N69" s="138">
        <v>0.25</v>
      </c>
      <c r="O69" s="138">
        <v>0.18</v>
      </c>
      <c r="P69" s="194"/>
    </row>
    <row r="70" spans="1:16" x14ac:dyDescent="0.2">
      <c r="A70" s="703"/>
      <c r="B70" s="329"/>
      <c r="C70" s="185" t="s">
        <v>341</v>
      </c>
      <c r="D70" s="694" t="s">
        <v>342</v>
      </c>
      <c r="E70" s="695"/>
      <c r="F70" s="696"/>
      <c r="G70" s="193">
        <v>0.04</v>
      </c>
      <c r="H70" s="754">
        <v>0.04</v>
      </c>
      <c r="I70" s="755"/>
      <c r="J70" s="754">
        <v>0.04</v>
      </c>
      <c r="K70" s="755"/>
      <c r="L70" s="194"/>
      <c r="M70" s="194"/>
      <c r="N70" s="194"/>
      <c r="O70" s="194"/>
      <c r="P70" s="194"/>
    </row>
    <row r="71" spans="1:16" x14ac:dyDescent="0.2">
      <c r="A71" s="703"/>
      <c r="B71" s="329"/>
      <c r="C71" s="185" t="s">
        <v>343</v>
      </c>
      <c r="D71" s="694" t="s">
        <v>344</v>
      </c>
      <c r="E71" s="695"/>
      <c r="F71" s="696"/>
      <c r="G71" s="138">
        <v>0.01</v>
      </c>
      <c r="H71" s="707">
        <v>0.01</v>
      </c>
      <c r="I71" s="732"/>
      <c r="J71" s="707">
        <v>0.01</v>
      </c>
      <c r="K71" s="732"/>
      <c r="L71" s="138">
        <v>0.01</v>
      </c>
      <c r="M71" s="138">
        <v>0.01</v>
      </c>
      <c r="N71" s="138">
        <v>0.01</v>
      </c>
      <c r="O71" s="138">
        <v>0.01</v>
      </c>
      <c r="P71" s="194"/>
    </row>
    <row r="72" spans="1:16" x14ac:dyDescent="0.2">
      <c r="A72" s="703"/>
      <c r="B72" s="329"/>
      <c r="C72" s="185" t="s">
        <v>345</v>
      </c>
      <c r="D72" s="694" t="s">
        <v>346</v>
      </c>
      <c r="E72" s="695"/>
      <c r="F72" s="696"/>
      <c r="G72" s="193">
        <v>0.04</v>
      </c>
      <c r="H72" s="754">
        <v>0.04</v>
      </c>
      <c r="I72" s="755"/>
      <c r="J72" s="754">
        <v>0.04</v>
      </c>
      <c r="K72" s="755"/>
      <c r="L72" s="193">
        <v>0.04</v>
      </c>
      <c r="M72" s="193">
        <v>0.04</v>
      </c>
      <c r="N72" s="194"/>
      <c r="O72" s="193">
        <v>0.04</v>
      </c>
      <c r="P72" s="194"/>
    </row>
    <row r="73" spans="1:16" x14ac:dyDescent="0.2">
      <c r="A73" s="703"/>
      <c r="B73" s="329"/>
      <c r="C73" s="185" t="s">
        <v>347</v>
      </c>
      <c r="D73" s="694" t="s">
        <v>348</v>
      </c>
      <c r="E73" s="695"/>
      <c r="F73" s="696"/>
      <c r="G73" s="138">
        <v>7.0000000000000007E-2</v>
      </c>
      <c r="H73" s="707">
        <v>0.04</v>
      </c>
      <c r="I73" s="732"/>
      <c r="J73" s="707">
        <v>7.0000000000000007E-2</v>
      </c>
      <c r="K73" s="732"/>
      <c r="L73" s="138">
        <v>0.06</v>
      </c>
      <c r="M73" s="138">
        <v>0.05</v>
      </c>
      <c r="N73" s="138">
        <v>0.05</v>
      </c>
      <c r="O73" s="138">
        <v>0.05</v>
      </c>
      <c r="P73" s="194"/>
    </row>
    <row r="74" spans="1:16" x14ac:dyDescent="0.2">
      <c r="A74" s="703"/>
      <c r="B74" s="329"/>
      <c r="C74" s="185" t="s">
        <v>349</v>
      </c>
      <c r="D74" s="694" t="s">
        <v>312</v>
      </c>
      <c r="E74" s="695"/>
      <c r="F74" s="696"/>
      <c r="G74" s="138">
        <v>0.03</v>
      </c>
      <c r="H74" s="707">
        <v>0.03</v>
      </c>
      <c r="I74" s="732"/>
      <c r="J74" s="707">
        <v>0.01</v>
      </c>
      <c r="K74" s="732"/>
      <c r="L74" s="138">
        <v>0.03</v>
      </c>
      <c r="M74" s="138">
        <v>0.01</v>
      </c>
      <c r="N74" s="194"/>
      <c r="O74" s="138">
        <v>0.03</v>
      </c>
      <c r="P74" s="194"/>
    </row>
    <row r="75" spans="1:16" x14ac:dyDescent="0.2">
      <c r="A75" s="703"/>
      <c r="B75" s="329"/>
      <c r="C75" s="185" t="s">
        <v>350</v>
      </c>
      <c r="D75" s="694" t="s">
        <v>351</v>
      </c>
      <c r="E75" s="695"/>
      <c r="F75" s="696"/>
      <c r="G75" s="138">
        <v>0.02</v>
      </c>
      <c r="H75" s="707">
        <v>0.02</v>
      </c>
      <c r="I75" s="732"/>
      <c r="J75" s="707">
        <v>0.02</v>
      </c>
      <c r="K75" s="732"/>
      <c r="L75" s="138">
        <v>0.02</v>
      </c>
      <c r="M75" s="138">
        <v>0.02</v>
      </c>
      <c r="N75" s="138">
        <v>0.02</v>
      </c>
      <c r="O75" s="138">
        <v>0.02</v>
      </c>
      <c r="P75" s="194"/>
    </row>
    <row r="76" spans="1:16" x14ac:dyDescent="0.2">
      <c r="A76" s="703"/>
      <c r="B76" s="329"/>
      <c r="C76" s="185" t="s">
        <v>352</v>
      </c>
      <c r="D76" s="694" t="s">
        <v>353</v>
      </c>
      <c r="E76" s="733"/>
      <c r="F76" s="734"/>
      <c r="G76" s="138">
        <v>7.0000000000000007E-2</v>
      </c>
      <c r="H76" s="707">
        <v>7.0000000000000007E-2</v>
      </c>
      <c r="I76" s="732"/>
      <c r="J76" s="707">
        <v>0.08</v>
      </c>
      <c r="K76" s="732"/>
      <c r="L76" s="138">
        <v>7.0000000000000007E-2</v>
      </c>
      <c r="M76" s="138">
        <v>7.0000000000000007E-2</v>
      </c>
      <c r="N76" s="138">
        <v>7.0000000000000007E-2</v>
      </c>
      <c r="O76" s="138">
        <v>7.0000000000000007E-2</v>
      </c>
      <c r="P76" s="194"/>
    </row>
    <row r="77" spans="1:16" x14ac:dyDescent="0.2">
      <c r="A77" s="703"/>
      <c r="B77" s="329"/>
      <c r="C77" s="185" t="s">
        <v>354</v>
      </c>
      <c r="D77" s="694" t="s">
        <v>298</v>
      </c>
      <c r="E77" s="695"/>
      <c r="F77" s="696"/>
      <c r="G77" s="138">
        <v>0.06</v>
      </c>
      <c r="H77" s="707">
        <v>0.06</v>
      </c>
      <c r="I77" s="732"/>
      <c r="J77" s="707">
        <v>0.06</v>
      </c>
      <c r="K77" s="732"/>
      <c r="L77" s="138">
        <v>0.06</v>
      </c>
      <c r="M77" s="138">
        <v>0.06</v>
      </c>
      <c r="N77" s="194"/>
      <c r="O77" s="138">
        <v>0.06</v>
      </c>
      <c r="P77" s="194"/>
    </row>
    <row r="78" spans="1:16" x14ac:dyDescent="0.2">
      <c r="A78" s="703"/>
      <c r="B78" s="329"/>
      <c r="C78" s="185" t="s">
        <v>355</v>
      </c>
      <c r="D78" s="694" t="s">
        <v>300</v>
      </c>
      <c r="E78" s="695"/>
      <c r="F78" s="696"/>
      <c r="G78" s="138">
        <v>0.03</v>
      </c>
      <c r="H78" s="707">
        <v>0.03</v>
      </c>
      <c r="I78" s="732"/>
      <c r="J78" s="707">
        <v>0.03</v>
      </c>
      <c r="K78" s="732"/>
      <c r="L78" s="138">
        <v>0.03</v>
      </c>
      <c r="M78" s="138">
        <v>0.03</v>
      </c>
      <c r="N78" s="194"/>
      <c r="O78" s="138">
        <v>0.03</v>
      </c>
      <c r="P78" s="194"/>
    </row>
    <row r="79" spans="1:16" x14ac:dyDescent="0.2">
      <c r="A79" s="703"/>
      <c r="B79" s="329"/>
      <c r="C79" s="185" t="s">
        <v>356</v>
      </c>
      <c r="D79" s="694" t="s">
        <v>302</v>
      </c>
      <c r="E79" s="695"/>
      <c r="F79" s="696"/>
      <c r="G79" s="138">
        <v>0.03</v>
      </c>
      <c r="H79" s="707">
        <v>0.03</v>
      </c>
      <c r="I79" s="732"/>
      <c r="J79" s="707">
        <v>0.03</v>
      </c>
      <c r="K79" s="732"/>
      <c r="L79" s="138">
        <v>0.03</v>
      </c>
      <c r="M79" s="138">
        <v>0.03</v>
      </c>
      <c r="N79" s="194"/>
      <c r="O79" s="138">
        <v>0.03</v>
      </c>
      <c r="P79" s="194"/>
    </row>
    <row r="80" spans="1:16" x14ac:dyDescent="0.2">
      <c r="A80" s="703"/>
      <c r="B80" s="329"/>
      <c r="C80" s="185" t="s">
        <v>357</v>
      </c>
      <c r="D80" s="694" t="s">
        <v>304</v>
      </c>
      <c r="E80" s="695"/>
      <c r="F80" s="696"/>
      <c r="G80" s="138">
        <v>0.03</v>
      </c>
      <c r="H80" s="707">
        <v>0.03</v>
      </c>
      <c r="I80" s="732"/>
      <c r="J80" s="707">
        <v>0.03</v>
      </c>
      <c r="K80" s="732"/>
      <c r="L80" s="138">
        <v>0.03</v>
      </c>
      <c r="M80" s="138">
        <v>0.03</v>
      </c>
      <c r="N80" s="194"/>
      <c r="O80" s="138">
        <v>0.03</v>
      </c>
      <c r="P80" s="194"/>
    </row>
    <row r="81" spans="1:16" x14ac:dyDescent="0.2">
      <c r="A81" s="703"/>
      <c r="B81" s="329"/>
      <c r="C81" s="738" t="s">
        <v>358</v>
      </c>
      <c r="D81" s="715" t="s">
        <v>359</v>
      </c>
      <c r="E81" s="174" t="s">
        <v>246</v>
      </c>
      <c r="F81" s="177">
        <v>250000</v>
      </c>
      <c r="G81" s="138">
        <v>6.4000000000000001E-2</v>
      </c>
      <c r="H81" s="138">
        <v>6.4000000000000001E-2</v>
      </c>
      <c r="I81" s="138">
        <v>0.13300000000000001</v>
      </c>
      <c r="J81" s="707">
        <v>6.4000000000000001E-2</v>
      </c>
      <c r="K81" s="732"/>
      <c r="L81" s="138">
        <v>0.14499999999999999</v>
      </c>
      <c r="M81" s="138">
        <v>0.13300000000000001</v>
      </c>
      <c r="N81" s="194"/>
      <c r="O81" s="138">
        <v>0.13300000000000001</v>
      </c>
      <c r="P81" s="194"/>
    </row>
    <row r="82" spans="1:16" ht="16.5" x14ac:dyDescent="0.2">
      <c r="A82" s="703"/>
      <c r="B82" s="329"/>
      <c r="C82" s="739"/>
      <c r="D82" s="726"/>
      <c r="E82" s="174" t="s">
        <v>248</v>
      </c>
      <c r="F82" s="177">
        <v>500000</v>
      </c>
      <c r="G82" s="138">
        <v>1.9E-2</v>
      </c>
      <c r="H82" s="138">
        <v>1.9E-2</v>
      </c>
      <c r="I82" s="138">
        <v>0.107</v>
      </c>
      <c r="J82" s="707">
        <v>1.9E-2</v>
      </c>
      <c r="K82" s="732"/>
      <c r="L82" s="138">
        <v>0.114</v>
      </c>
      <c r="M82" s="138">
        <v>0.107</v>
      </c>
      <c r="N82" s="194"/>
      <c r="O82" s="138">
        <v>0.107</v>
      </c>
      <c r="P82" s="194"/>
    </row>
    <row r="83" spans="1:16" ht="16.5" x14ac:dyDescent="0.2">
      <c r="A83" s="703"/>
      <c r="B83" s="329"/>
      <c r="C83" s="739"/>
      <c r="D83" s="726"/>
      <c r="E83" s="174" t="s">
        <v>248</v>
      </c>
      <c r="F83" s="177">
        <v>1000000</v>
      </c>
      <c r="G83" s="138">
        <v>2.1000000000000001E-2</v>
      </c>
      <c r="H83" s="138">
        <v>2.1000000000000001E-2</v>
      </c>
      <c r="I83" s="138">
        <v>9.6000000000000002E-2</v>
      </c>
      <c r="J83" s="707">
        <v>2.1000000000000001E-2</v>
      </c>
      <c r="K83" s="732"/>
      <c r="L83" s="138">
        <v>7.0000000000000007E-2</v>
      </c>
      <c r="M83" s="138">
        <v>9.6000000000000002E-2</v>
      </c>
      <c r="N83" s="194"/>
      <c r="O83" s="138">
        <v>9.6000000000000002E-2</v>
      </c>
      <c r="P83" s="194"/>
    </row>
    <row r="84" spans="1:16" ht="16.5" x14ac:dyDescent="0.2">
      <c r="A84" s="703"/>
      <c r="B84" s="329"/>
      <c r="C84" s="739"/>
      <c r="D84" s="726"/>
      <c r="E84" s="174" t="s">
        <v>248</v>
      </c>
      <c r="F84" s="177">
        <v>2500000</v>
      </c>
      <c r="G84" s="138">
        <v>2.9000000000000001E-2</v>
      </c>
      <c r="H84" s="138">
        <v>2.9000000000000001E-2</v>
      </c>
      <c r="I84" s="138">
        <v>7.9000000000000001E-2</v>
      </c>
      <c r="J84" s="707">
        <v>2.9000000000000001E-2</v>
      </c>
      <c r="K84" s="732"/>
      <c r="L84" s="138">
        <v>3.5000000000000003E-2</v>
      </c>
      <c r="M84" s="138">
        <v>7.9000000000000001E-2</v>
      </c>
      <c r="N84" s="194"/>
      <c r="O84" s="138">
        <v>7.9000000000000001E-2</v>
      </c>
      <c r="P84" s="194"/>
    </row>
    <row r="85" spans="1:16" ht="16.5" x14ac:dyDescent="0.2">
      <c r="A85" s="703"/>
      <c r="B85" s="329"/>
      <c r="C85" s="739"/>
      <c r="D85" s="726"/>
      <c r="E85" s="174" t="s">
        <v>248</v>
      </c>
      <c r="F85" s="177">
        <v>10000000</v>
      </c>
      <c r="G85" s="138">
        <v>3.7999999999999999E-2</v>
      </c>
      <c r="H85" s="138">
        <v>3.7999999999999999E-2</v>
      </c>
      <c r="I85" s="138">
        <v>5.3999999999999999E-2</v>
      </c>
      <c r="J85" s="707">
        <v>3.7999999999999999E-2</v>
      </c>
      <c r="K85" s="732"/>
      <c r="L85" s="138">
        <v>0.02</v>
      </c>
      <c r="M85" s="138">
        <v>5.3999999999999999E-2</v>
      </c>
      <c r="N85" s="194"/>
      <c r="O85" s="138">
        <v>5.3999999999999999E-2</v>
      </c>
      <c r="P85" s="194"/>
    </row>
    <row r="86" spans="1:16" x14ac:dyDescent="0.2">
      <c r="A86" s="703"/>
      <c r="B86" s="329"/>
      <c r="C86" s="740"/>
      <c r="D86" s="727"/>
      <c r="E86" s="174" t="s">
        <v>250</v>
      </c>
      <c r="F86" s="175"/>
      <c r="G86" s="138">
        <v>2.8000000000000001E-2</v>
      </c>
      <c r="H86" s="138">
        <v>2.8000000000000001E-2</v>
      </c>
      <c r="I86" s="138">
        <v>3.5000000000000003E-2</v>
      </c>
      <c r="J86" s="707">
        <v>2.8000000000000001E-2</v>
      </c>
      <c r="K86" s="732"/>
      <c r="L86" s="138">
        <v>1.7999999999999999E-2</v>
      </c>
      <c r="M86" s="138">
        <v>3.5000000000000003E-2</v>
      </c>
      <c r="N86" s="194"/>
      <c r="O86" s="138">
        <v>3.5000000000000003E-2</v>
      </c>
      <c r="P86" s="194"/>
    </row>
    <row r="87" spans="1:16" x14ac:dyDescent="0.2">
      <c r="A87" s="703"/>
      <c r="B87" s="329"/>
      <c r="C87" s="185" t="s">
        <v>360</v>
      </c>
      <c r="D87" s="694" t="s">
        <v>361</v>
      </c>
      <c r="E87" s="695"/>
      <c r="F87" s="696"/>
      <c r="G87" s="194"/>
      <c r="H87" s="707">
        <v>0.09</v>
      </c>
      <c r="I87" s="732"/>
      <c r="J87" s="705"/>
      <c r="K87" s="706"/>
      <c r="L87" s="194"/>
      <c r="M87" s="194"/>
      <c r="N87" s="194"/>
      <c r="O87" s="194"/>
      <c r="P87" s="194"/>
    </row>
    <row r="88" spans="1:16" x14ac:dyDescent="0.2">
      <c r="A88" s="703"/>
      <c r="B88" s="329"/>
      <c r="C88" s="185" t="s">
        <v>362</v>
      </c>
      <c r="D88" s="694" t="s">
        <v>363</v>
      </c>
      <c r="E88" s="695"/>
      <c r="F88" s="696"/>
      <c r="G88" s="194"/>
      <c r="H88" s="707">
        <v>0.12</v>
      </c>
      <c r="I88" s="732"/>
      <c r="J88" s="705"/>
      <c r="K88" s="706"/>
      <c r="L88" s="194"/>
      <c r="M88" s="194"/>
      <c r="N88" s="194"/>
      <c r="O88" s="194"/>
      <c r="P88" s="194"/>
    </row>
    <row r="89" spans="1:16" x14ac:dyDescent="0.2">
      <c r="A89" s="703"/>
      <c r="B89" s="329"/>
      <c r="C89" s="185" t="s">
        <v>364</v>
      </c>
      <c r="D89" s="694" t="s">
        <v>365</v>
      </c>
      <c r="E89" s="695"/>
      <c r="F89" s="696"/>
      <c r="G89" s="194"/>
      <c r="H89" s="707">
        <v>0.18</v>
      </c>
      <c r="I89" s="732"/>
      <c r="J89" s="705"/>
      <c r="K89" s="706"/>
      <c r="L89" s="194"/>
      <c r="M89" s="194"/>
      <c r="N89" s="194"/>
      <c r="O89" s="194"/>
      <c r="P89" s="194"/>
    </row>
    <row r="90" spans="1:16" x14ac:dyDescent="0.2">
      <c r="A90" s="703"/>
      <c r="B90" s="329"/>
      <c r="C90" s="185" t="s">
        <v>366</v>
      </c>
      <c r="D90" s="694" t="s">
        <v>310</v>
      </c>
      <c r="E90" s="695"/>
      <c r="F90" s="696"/>
      <c r="G90" s="138">
        <v>0.05</v>
      </c>
      <c r="H90" s="707">
        <v>0.05</v>
      </c>
      <c r="I90" s="732"/>
      <c r="J90" s="707">
        <v>0.05</v>
      </c>
      <c r="K90" s="732"/>
      <c r="L90" s="138">
        <v>0.05</v>
      </c>
      <c r="M90" s="138">
        <v>0.05</v>
      </c>
      <c r="N90" s="138">
        <v>0.05</v>
      </c>
      <c r="O90" s="138">
        <v>0.05</v>
      </c>
      <c r="P90" s="194"/>
    </row>
    <row r="91" spans="1:16" x14ac:dyDescent="0.2">
      <c r="A91" s="703"/>
      <c r="B91" s="329"/>
      <c r="C91" s="185" t="s">
        <v>367</v>
      </c>
      <c r="D91" s="694" t="s">
        <v>368</v>
      </c>
      <c r="E91" s="695"/>
      <c r="F91" s="696"/>
      <c r="G91" s="138">
        <v>0.06</v>
      </c>
      <c r="H91" s="707">
        <v>0.06</v>
      </c>
      <c r="I91" s="732"/>
      <c r="J91" s="707">
        <v>0.06</v>
      </c>
      <c r="K91" s="732"/>
      <c r="L91" s="194"/>
      <c r="M91" s="194"/>
      <c r="N91" s="194"/>
      <c r="O91" s="194"/>
      <c r="P91" s="194"/>
    </row>
    <row r="92" spans="1:16" x14ac:dyDescent="0.2">
      <c r="A92" s="703"/>
      <c r="B92" s="329"/>
      <c r="C92" s="185" t="s">
        <v>369</v>
      </c>
      <c r="D92" s="694" t="s">
        <v>370</v>
      </c>
      <c r="E92" s="695"/>
      <c r="F92" s="696"/>
      <c r="G92" s="138">
        <v>0.02</v>
      </c>
      <c r="H92" s="707">
        <v>0.02</v>
      </c>
      <c r="I92" s="732"/>
      <c r="J92" s="707">
        <v>0.02</v>
      </c>
      <c r="K92" s="732"/>
      <c r="L92" s="138">
        <v>0.02</v>
      </c>
      <c r="M92" s="138">
        <v>0.02</v>
      </c>
      <c r="N92" s="138">
        <v>0.02</v>
      </c>
      <c r="O92" s="138">
        <v>0.02</v>
      </c>
      <c r="P92" s="194"/>
    </row>
    <row r="93" spans="1:16" x14ac:dyDescent="0.2">
      <c r="A93" s="703"/>
      <c r="B93" s="329"/>
      <c r="C93" s="185" t="s">
        <v>371</v>
      </c>
      <c r="D93" s="694" t="s">
        <v>372</v>
      </c>
      <c r="E93" s="695"/>
      <c r="F93" s="696"/>
      <c r="G93" s="138">
        <v>0.02</v>
      </c>
      <c r="H93" s="707">
        <v>0.02</v>
      </c>
      <c r="I93" s="732"/>
      <c r="J93" s="707">
        <v>0.02</v>
      </c>
      <c r="K93" s="732"/>
      <c r="L93" s="138">
        <v>0.02</v>
      </c>
      <c r="M93" s="194"/>
      <c r="N93" s="194"/>
      <c r="O93" s="194"/>
      <c r="P93" s="194"/>
    </row>
    <row r="94" spans="1:16" x14ac:dyDescent="0.2">
      <c r="A94" s="703"/>
      <c r="B94" s="329"/>
      <c r="C94" s="185" t="s">
        <v>373</v>
      </c>
      <c r="D94" s="694" t="s">
        <v>374</v>
      </c>
      <c r="E94" s="695"/>
      <c r="F94" s="696"/>
      <c r="G94" s="138">
        <v>0.03</v>
      </c>
      <c r="H94" s="707">
        <v>0.03</v>
      </c>
      <c r="I94" s="732"/>
      <c r="J94" s="707">
        <v>0.03</v>
      </c>
      <c r="K94" s="732"/>
      <c r="L94" s="194"/>
      <c r="M94" s="194"/>
      <c r="N94" s="194"/>
      <c r="O94" s="194"/>
      <c r="P94" s="194"/>
    </row>
    <row r="95" spans="1:16" x14ac:dyDescent="0.2">
      <c r="A95" s="703"/>
      <c r="B95" s="329"/>
      <c r="C95" s="185" t="s">
        <v>375</v>
      </c>
      <c r="D95" s="694" t="s">
        <v>376</v>
      </c>
      <c r="E95" s="695"/>
      <c r="F95" s="696"/>
      <c r="G95" s="138">
        <v>0.02</v>
      </c>
      <c r="H95" s="707">
        <v>0.02</v>
      </c>
      <c r="I95" s="732"/>
      <c r="J95" s="707">
        <v>0.02</v>
      </c>
      <c r="K95" s="732"/>
      <c r="L95" s="194"/>
      <c r="M95" s="194"/>
      <c r="N95" s="194"/>
      <c r="O95" s="194"/>
      <c r="P95" s="194"/>
    </row>
    <row r="96" spans="1:16" x14ac:dyDescent="0.2">
      <c r="A96" s="703"/>
      <c r="B96" s="329"/>
      <c r="C96" s="185" t="s">
        <v>377</v>
      </c>
      <c r="D96" s="694" t="s">
        <v>378</v>
      </c>
      <c r="E96" s="695"/>
      <c r="F96" s="696"/>
      <c r="G96" s="138">
        <v>0.01</v>
      </c>
      <c r="H96" s="707">
        <v>0.01</v>
      </c>
      <c r="I96" s="732"/>
      <c r="J96" s="707">
        <v>0.01</v>
      </c>
      <c r="K96" s="732"/>
      <c r="L96" s="138">
        <v>0.01</v>
      </c>
      <c r="M96" s="138">
        <v>0.01</v>
      </c>
      <c r="N96" s="138">
        <v>0.01</v>
      </c>
      <c r="O96" s="138">
        <v>0.01</v>
      </c>
      <c r="P96" s="194"/>
    </row>
    <row r="97" spans="1:16" x14ac:dyDescent="0.2">
      <c r="A97" s="703"/>
      <c r="B97" s="329"/>
      <c r="C97" s="179" t="s">
        <v>379</v>
      </c>
      <c r="D97" s="756" t="s">
        <v>380</v>
      </c>
      <c r="E97" s="174" t="s">
        <v>246</v>
      </c>
      <c r="F97" s="177">
        <v>5000000</v>
      </c>
      <c r="G97" s="138">
        <v>0.09</v>
      </c>
      <c r="H97" s="707">
        <v>0.1</v>
      </c>
      <c r="I97" s="732"/>
      <c r="J97" s="707">
        <v>0.09</v>
      </c>
      <c r="K97" s="732"/>
      <c r="L97" s="138">
        <v>0.1</v>
      </c>
      <c r="M97" s="138">
        <v>0.1</v>
      </c>
      <c r="N97" s="138">
        <v>0.09</v>
      </c>
      <c r="O97" s="138">
        <v>0.1</v>
      </c>
      <c r="P97" s="194"/>
    </row>
    <row r="98" spans="1:16" ht="16.5" x14ac:dyDescent="0.2">
      <c r="A98" s="703"/>
      <c r="B98" s="329"/>
      <c r="C98" s="180"/>
      <c r="D98" s="757"/>
      <c r="E98" s="174" t="s">
        <v>248</v>
      </c>
      <c r="F98" s="177">
        <v>20000000</v>
      </c>
      <c r="G98" s="138">
        <v>4.4999999999999998E-2</v>
      </c>
      <c r="H98" s="707">
        <v>0.06</v>
      </c>
      <c r="I98" s="732"/>
      <c r="J98" s="707">
        <v>4.4999999999999998E-2</v>
      </c>
      <c r="K98" s="732"/>
      <c r="L98" s="138">
        <v>0.06</v>
      </c>
      <c r="M98" s="138">
        <v>0.06</v>
      </c>
      <c r="N98" s="138">
        <v>4.4999999999999998E-2</v>
      </c>
      <c r="O98" s="138">
        <v>0.06</v>
      </c>
      <c r="P98" s="194"/>
    </row>
    <row r="99" spans="1:16" x14ac:dyDescent="0.2">
      <c r="A99" s="703"/>
      <c r="B99" s="329"/>
      <c r="C99" s="181"/>
      <c r="D99" s="758"/>
      <c r="E99" s="174" t="s">
        <v>250</v>
      </c>
      <c r="F99" s="175"/>
      <c r="G99" s="138">
        <v>1.4999999999999999E-2</v>
      </c>
      <c r="H99" s="707">
        <v>2.5000000000000001E-2</v>
      </c>
      <c r="I99" s="732"/>
      <c r="J99" s="707">
        <v>1.4999999999999999E-2</v>
      </c>
      <c r="K99" s="732"/>
      <c r="L99" s="138">
        <v>2.5000000000000001E-2</v>
      </c>
      <c r="M99" s="138">
        <v>2.5000000000000001E-2</v>
      </c>
      <c r="N99" s="138">
        <v>1.4999999999999999E-2</v>
      </c>
      <c r="O99" s="138">
        <v>2.5000000000000001E-2</v>
      </c>
      <c r="P99" s="194"/>
    </row>
    <row r="100" spans="1:16" x14ac:dyDescent="0.2">
      <c r="A100" s="703"/>
      <c r="B100" s="329"/>
      <c r="C100" s="186" t="s">
        <v>381</v>
      </c>
      <c r="D100" s="756" t="s">
        <v>322</v>
      </c>
      <c r="E100" s="174" t="s">
        <v>246</v>
      </c>
      <c r="F100" s="177">
        <v>5000000</v>
      </c>
      <c r="G100" s="138">
        <v>1.7999999999999999E-2</v>
      </c>
      <c r="H100" s="707">
        <v>0.02</v>
      </c>
      <c r="I100" s="732"/>
      <c r="J100" s="707">
        <v>1.7999999999999999E-2</v>
      </c>
      <c r="K100" s="732"/>
      <c r="L100" s="138">
        <v>0.02</v>
      </c>
      <c r="M100" s="138">
        <v>0.02</v>
      </c>
      <c r="N100" s="138">
        <v>1.7999999999999999E-2</v>
      </c>
      <c r="O100" s="138">
        <v>0.02</v>
      </c>
      <c r="P100" s="194"/>
    </row>
    <row r="101" spans="1:16" ht="16.5" x14ac:dyDescent="0.2">
      <c r="A101" s="759"/>
      <c r="B101" s="759"/>
      <c r="C101" s="187"/>
      <c r="D101" s="757"/>
      <c r="E101" s="174" t="s">
        <v>248</v>
      </c>
      <c r="F101" s="177">
        <v>20000000</v>
      </c>
      <c r="G101" s="138">
        <v>8.0000000000000002E-3</v>
      </c>
      <c r="H101" s="707">
        <v>0.01</v>
      </c>
      <c r="I101" s="732"/>
      <c r="J101" s="707">
        <v>8.0000000000000002E-3</v>
      </c>
      <c r="K101" s="732"/>
      <c r="L101" s="138">
        <v>0.01</v>
      </c>
      <c r="M101" s="138">
        <v>0.01</v>
      </c>
      <c r="N101" s="138">
        <v>8.0000000000000002E-3</v>
      </c>
      <c r="O101" s="138">
        <v>0.01</v>
      </c>
      <c r="P101" s="194"/>
    </row>
    <row r="102" spans="1:16" x14ac:dyDescent="0.2">
      <c r="A102" s="759"/>
      <c r="B102" s="759"/>
      <c r="C102" s="188"/>
      <c r="D102" s="758"/>
      <c r="E102" s="174" t="s">
        <v>250</v>
      </c>
      <c r="F102" s="175"/>
      <c r="G102" s="138">
        <v>4.0000000000000001E-3</v>
      </c>
      <c r="H102" s="707">
        <v>5.0000000000000001E-3</v>
      </c>
      <c r="I102" s="732"/>
      <c r="J102" s="707">
        <v>4.0000000000000001E-3</v>
      </c>
      <c r="K102" s="732"/>
      <c r="L102" s="138">
        <v>5.0000000000000001E-3</v>
      </c>
      <c r="M102" s="138">
        <v>5.0000000000000001E-3</v>
      </c>
      <c r="N102" s="138">
        <v>4.0000000000000001E-3</v>
      </c>
      <c r="O102" s="138">
        <v>5.0000000000000001E-3</v>
      </c>
      <c r="P102" s="194"/>
    </row>
    <row r="103" spans="1:16" x14ac:dyDescent="0.2">
      <c r="A103" s="759"/>
      <c r="B103" s="759"/>
      <c r="C103" s="185" t="s">
        <v>382</v>
      </c>
      <c r="D103" s="694" t="s">
        <v>383</v>
      </c>
      <c r="E103" s="695"/>
      <c r="F103" s="696"/>
      <c r="G103" s="138">
        <v>0.01</v>
      </c>
      <c r="H103" s="707">
        <v>0.01</v>
      </c>
      <c r="I103" s="732"/>
      <c r="J103" s="707">
        <v>0.01</v>
      </c>
      <c r="K103" s="732"/>
      <c r="L103" s="138">
        <v>0.01</v>
      </c>
      <c r="M103" s="138">
        <v>0.01</v>
      </c>
      <c r="N103" s="138">
        <v>0.01</v>
      </c>
      <c r="O103" s="138">
        <v>0.01</v>
      </c>
      <c r="P103" s="194"/>
    </row>
    <row r="104" spans="1:16" x14ac:dyDescent="0.2">
      <c r="A104" s="760"/>
      <c r="B104" s="760"/>
      <c r="C104" s="185" t="s">
        <v>384</v>
      </c>
      <c r="D104" s="694" t="s">
        <v>385</v>
      </c>
      <c r="E104" s="695"/>
      <c r="F104" s="696"/>
      <c r="G104" s="138">
        <v>0.13</v>
      </c>
      <c r="H104" s="707">
        <v>0.13</v>
      </c>
      <c r="I104" s="732"/>
      <c r="J104" s="707">
        <v>0.13</v>
      </c>
      <c r="K104" s="732"/>
      <c r="L104" s="138">
        <v>0.13</v>
      </c>
      <c r="M104" s="138">
        <v>0.13</v>
      </c>
      <c r="N104" s="138">
        <v>0.13</v>
      </c>
      <c r="O104" s="138">
        <v>0.13</v>
      </c>
      <c r="P104" s="194"/>
    </row>
    <row r="105" spans="1:16" x14ac:dyDescent="0.2">
      <c r="A105" s="183" t="s">
        <v>386</v>
      </c>
      <c r="B105" s="184"/>
      <c r="C105" s="184"/>
      <c r="D105" s="184"/>
      <c r="E105" s="184"/>
      <c r="F105" s="184"/>
      <c r="G105" s="184"/>
      <c r="H105" s="184"/>
      <c r="I105" s="184"/>
      <c r="J105" s="184"/>
      <c r="K105" s="184"/>
      <c r="L105" s="184"/>
      <c r="M105" s="184"/>
      <c r="N105" s="184"/>
      <c r="O105" s="184"/>
      <c r="P105" s="184"/>
    </row>
    <row r="106" spans="1:16" x14ac:dyDescent="0.2">
      <c r="A106" s="183" t="s">
        <v>387</v>
      </c>
      <c r="B106" s="184"/>
      <c r="C106" s="184"/>
      <c r="D106" s="184"/>
      <c r="E106" s="184"/>
      <c r="F106" s="184"/>
      <c r="G106" s="184"/>
      <c r="H106" s="184"/>
      <c r="I106" s="184"/>
      <c r="J106" s="184"/>
      <c r="K106" s="184"/>
      <c r="L106" s="184"/>
      <c r="M106" s="184"/>
      <c r="N106" s="184"/>
      <c r="O106" s="184"/>
      <c r="P106" s="184"/>
    </row>
    <row r="107" spans="1:16" ht="12.75" customHeight="1" x14ac:dyDescent="0.2">
      <c r="A107" s="728" t="s">
        <v>469</v>
      </c>
      <c r="B107" s="729"/>
      <c r="C107" s="728" t="s">
        <v>466</v>
      </c>
      <c r="D107" s="742"/>
      <c r="E107" s="742"/>
      <c r="F107" s="729"/>
      <c r="G107" s="744" t="s">
        <v>239</v>
      </c>
      <c r="H107" s="745"/>
      <c r="I107" s="745"/>
      <c r="J107" s="745"/>
      <c r="K107" s="745"/>
      <c r="L107" s="745"/>
      <c r="M107" s="745"/>
      <c r="N107" s="745"/>
      <c r="O107" s="745"/>
      <c r="P107" s="746"/>
    </row>
    <row r="108" spans="1:16" ht="50.1" customHeight="1" x14ac:dyDescent="0.2">
      <c r="A108" s="709"/>
      <c r="B108" s="711"/>
      <c r="C108" s="709"/>
      <c r="D108" s="710"/>
      <c r="E108" s="710"/>
      <c r="F108" s="711"/>
      <c r="G108" s="747" t="s">
        <v>16</v>
      </c>
      <c r="H108" s="750" t="s">
        <v>18</v>
      </c>
      <c r="I108" s="751"/>
      <c r="J108" s="700" t="s">
        <v>64</v>
      </c>
      <c r="K108" s="749"/>
      <c r="L108" s="747" t="s">
        <v>283</v>
      </c>
      <c r="M108" s="747" t="s">
        <v>17</v>
      </c>
      <c r="N108" s="747" t="s">
        <v>463</v>
      </c>
      <c r="O108" s="747" t="s">
        <v>194</v>
      </c>
      <c r="P108" s="747" t="s">
        <v>284</v>
      </c>
    </row>
    <row r="109" spans="1:16" ht="35.1" customHeight="1" x14ac:dyDescent="0.2">
      <c r="A109" s="730"/>
      <c r="B109" s="731"/>
      <c r="C109" s="730"/>
      <c r="D109" s="743"/>
      <c r="E109" s="743"/>
      <c r="F109" s="731"/>
      <c r="G109" s="748"/>
      <c r="H109" s="752"/>
      <c r="I109" s="753"/>
      <c r="J109" s="202" t="s">
        <v>337</v>
      </c>
      <c r="K109" s="202" t="s">
        <v>338</v>
      </c>
      <c r="L109" s="748"/>
      <c r="M109" s="748"/>
      <c r="N109" s="748"/>
      <c r="O109" s="748"/>
      <c r="P109" s="748"/>
    </row>
    <row r="110" spans="1:16" ht="15.95" customHeight="1" x14ac:dyDescent="0.2">
      <c r="A110" s="702" t="s">
        <v>8</v>
      </c>
      <c r="B110" s="702" t="s">
        <v>410</v>
      </c>
      <c r="C110" s="174" t="s">
        <v>389</v>
      </c>
      <c r="D110" s="761" t="s">
        <v>390</v>
      </c>
      <c r="E110" s="762"/>
      <c r="F110" s="763"/>
      <c r="G110" s="138">
        <v>7.0000000000000007E-2</v>
      </c>
      <c r="H110" s="707">
        <v>0.12</v>
      </c>
      <c r="I110" s="708"/>
      <c r="J110" s="199">
        <v>0.15</v>
      </c>
      <c r="K110" s="199">
        <v>0.04</v>
      </c>
      <c r="L110" s="138">
        <v>0.04</v>
      </c>
      <c r="M110" s="138">
        <v>0.11</v>
      </c>
      <c r="N110" s="138">
        <v>0.05</v>
      </c>
      <c r="O110" s="138">
        <v>0.04</v>
      </c>
      <c r="P110" s="194"/>
    </row>
    <row r="111" spans="1:16" ht="15.95" customHeight="1" x14ac:dyDescent="0.2">
      <c r="A111" s="703"/>
      <c r="B111" s="703"/>
      <c r="C111" s="174" t="s">
        <v>391</v>
      </c>
      <c r="D111" s="761" t="s">
        <v>392</v>
      </c>
      <c r="E111" s="762"/>
      <c r="F111" s="763"/>
      <c r="G111" s="138">
        <v>0.13</v>
      </c>
      <c r="H111" s="707">
        <v>0.13</v>
      </c>
      <c r="I111" s="708"/>
      <c r="J111" s="707">
        <v>0.05</v>
      </c>
      <c r="K111" s="732"/>
      <c r="L111" s="138">
        <v>0.08</v>
      </c>
      <c r="M111" s="138">
        <v>0.05</v>
      </c>
      <c r="N111" s="138">
        <v>0.1</v>
      </c>
      <c r="O111" s="138">
        <v>0.08</v>
      </c>
      <c r="P111" s="194"/>
    </row>
    <row r="112" spans="1:16" ht="15.95" customHeight="1" x14ac:dyDescent="0.2">
      <c r="A112" s="703"/>
      <c r="B112" s="703"/>
      <c r="C112" s="174" t="s">
        <v>393</v>
      </c>
      <c r="D112" s="761" t="s">
        <v>394</v>
      </c>
      <c r="E112" s="762"/>
      <c r="F112" s="763"/>
      <c r="G112" s="138">
        <v>0.04</v>
      </c>
      <c r="H112" s="707">
        <v>0.03</v>
      </c>
      <c r="I112" s="708"/>
      <c r="J112" s="707">
        <v>0.05</v>
      </c>
      <c r="K112" s="732"/>
      <c r="L112" s="138">
        <v>0.03</v>
      </c>
      <c r="M112" s="138">
        <v>0.04</v>
      </c>
      <c r="N112" s="138">
        <v>0.03</v>
      </c>
      <c r="O112" s="138">
        <v>0.03</v>
      </c>
      <c r="P112" s="194"/>
    </row>
    <row r="113" spans="1:16" ht="15.75" customHeight="1" x14ac:dyDescent="0.2">
      <c r="A113" s="703"/>
      <c r="B113" s="703"/>
      <c r="C113" s="174" t="s">
        <v>395</v>
      </c>
      <c r="D113" s="761" t="s">
        <v>396</v>
      </c>
      <c r="E113" s="762"/>
      <c r="F113" s="763"/>
      <c r="G113" s="138">
        <v>0.02</v>
      </c>
      <c r="H113" s="707">
        <v>0.01</v>
      </c>
      <c r="I113" s="708"/>
      <c r="J113" s="707">
        <v>0.02</v>
      </c>
      <c r="K113" s="732"/>
      <c r="L113" s="138">
        <v>0.02</v>
      </c>
      <c r="M113" s="138">
        <v>0.02</v>
      </c>
      <c r="N113" s="138">
        <v>0.02</v>
      </c>
      <c r="O113" s="138">
        <v>0.02</v>
      </c>
      <c r="P113" s="194"/>
    </row>
    <row r="114" spans="1:16" ht="15.95" customHeight="1" x14ac:dyDescent="0.2">
      <c r="A114" s="703"/>
      <c r="B114" s="703"/>
      <c r="C114" s="174" t="s">
        <v>397</v>
      </c>
      <c r="D114" s="761" t="s">
        <v>398</v>
      </c>
      <c r="E114" s="762"/>
      <c r="F114" s="763"/>
      <c r="G114" s="138">
        <v>0.02</v>
      </c>
      <c r="H114" s="707">
        <v>2.5000000000000001E-2</v>
      </c>
      <c r="I114" s="708"/>
      <c r="J114" s="707">
        <v>0.03</v>
      </c>
      <c r="K114" s="732"/>
      <c r="L114" s="138">
        <v>0.03</v>
      </c>
      <c r="M114" s="138">
        <v>0.02</v>
      </c>
      <c r="N114" s="138">
        <v>0.02</v>
      </c>
      <c r="O114" s="138">
        <v>0.03</v>
      </c>
      <c r="P114" s="194"/>
    </row>
    <row r="115" spans="1:16" ht="15.95" customHeight="1" x14ac:dyDescent="0.2">
      <c r="A115" s="703"/>
      <c r="B115" s="703"/>
      <c r="C115" s="174" t="s">
        <v>399</v>
      </c>
      <c r="D115" s="761" t="s">
        <v>310</v>
      </c>
      <c r="E115" s="762"/>
      <c r="F115" s="763"/>
      <c r="G115" s="138">
        <v>0.03</v>
      </c>
      <c r="H115" s="707">
        <v>0.03</v>
      </c>
      <c r="I115" s="708"/>
      <c r="J115" s="707">
        <v>0.03</v>
      </c>
      <c r="K115" s="732"/>
      <c r="L115" s="138">
        <v>0.03</v>
      </c>
      <c r="M115" s="138">
        <v>0.03</v>
      </c>
      <c r="N115" s="138">
        <v>0.03</v>
      </c>
      <c r="O115" s="138">
        <v>0.03</v>
      </c>
      <c r="P115" s="194"/>
    </row>
    <row r="116" spans="1:16" ht="15.95" customHeight="1" x14ac:dyDescent="0.2">
      <c r="A116" s="703"/>
      <c r="B116" s="703"/>
      <c r="C116" s="174" t="s">
        <v>400</v>
      </c>
      <c r="D116" s="761" t="s">
        <v>401</v>
      </c>
      <c r="E116" s="762"/>
      <c r="F116" s="763"/>
      <c r="G116" s="138">
        <v>0.1</v>
      </c>
      <c r="H116" s="707">
        <v>0.1</v>
      </c>
      <c r="I116" s="708"/>
      <c r="J116" s="707">
        <v>0.1</v>
      </c>
      <c r="K116" s="732"/>
      <c r="L116" s="138">
        <v>0.1</v>
      </c>
      <c r="M116" s="138">
        <v>0.1</v>
      </c>
      <c r="N116" s="138">
        <v>0.1</v>
      </c>
      <c r="O116" s="138">
        <v>0.1</v>
      </c>
      <c r="P116" s="194"/>
    </row>
    <row r="117" spans="1:16" ht="15.95" customHeight="1" x14ac:dyDescent="0.2">
      <c r="A117" s="703"/>
      <c r="B117" s="703"/>
      <c r="C117" s="174" t="s">
        <v>402</v>
      </c>
      <c r="D117" s="761" t="s">
        <v>403</v>
      </c>
      <c r="E117" s="762"/>
      <c r="F117" s="763"/>
      <c r="G117" s="138">
        <v>0.01</v>
      </c>
      <c r="H117" s="707">
        <v>0.01</v>
      </c>
      <c r="I117" s="708"/>
      <c r="J117" s="707">
        <v>0.01</v>
      </c>
      <c r="K117" s="732"/>
      <c r="L117" s="138">
        <v>0.01</v>
      </c>
      <c r="M117" s="138">
        <v>0.01</v>
      </c>
      <c r="N117" s="138">
        <v>0.01</v>
      </c>
      <c r="O117" s="138">
        <v>0.01</v>
      </c>
      <c r="P117" s="194"/>
    </row>
    <row r="118" spans="1:16" ht="15.95" customHeight="1" x14ac:dyDescent="0.2">
      <c r="A118" s="703"/>
      <c r="B118" s="703"/>
      <c r="C118" s="174" t="s">
        <v>404</v>
      </c>
      <c r="D118" s="761" t="s">
        <v>405</v>
      </c>
      <c r="E118" s="762"/>
      <c r="F118" s="763"/>
      <c r="G118" s="138">
        <v>0.13</v>
      </c>
      <c r="H118" s="707">
        <v>0.13</v>
      </c>
      <c r="I118" s="708"/>
      <c r="J118" s="707">
        <v>0.13</v>
      </c>
      <c r="K118" s="732"/>
      <c r="L118" s="138">
        <v>0.13</v>
      </c>
      <c r="M118" s="138">
        <v>0.13</v>
      </c>
      <c r="N118" s="138">
        <v>0.13</v>
      </c>
      <c r="O118" s="138">
        <v>0.13</v>
      </c>
      <c r="P118" s="194"/>
    </row>
    <row r="119" spans="1:16" ht="15.95" customHeight="1" x14ac:dyDescent="0.2">
      <c r="A119" s="703"/>
      <c r="B119" s="703"/>
      <c r="C119" s="174" t="s">
        <v>406</v>
      </c>
      <c r="D119" s="761" t="s">
        <v>407</v>
      </c>
      <c r="E119" s="762"/>
      <c r="F119" s="763"/>
      <c r="G119" s="138">
        <v>0.04</v>
      </c>
      <c r="H119" s="707">
        <v>0.04</v>
      </c>
      <c r="I119" s="708"/>
      <c r="J119" s="707">
        <v>0.04</v>
      </c>
      <c r="K119" s="732"/>
      <c r="L119" s="138">
        <v>0.04</v>
      </c>
      <c r="M119" s="138">
        <v>0.04</v>
      </c>
      <c r="N119" s="138">
        <v>0.04</v>
      </c>
      <c r="O119" s="138">
        <v>0.04</v>
      </c>
      <c r="P119" s="194"/>
    </row>
    <row r="120" spans="1:16" ht="15.95" customHeight="1" x14ac:dyDescent="0.2">
      <c r="A120" s="704"/>
      <c r="B120" s="704"/>
      <c r="C120" s="174" t="s">
        <v>408</v>
      </c>
      <c r="D120" s="761" t="s">
        <v>409</v>
      </c>
      <c r="E120" s="762"/>
      <c r="F120" s="763"/>
      <c r="G120" s="138">
        <v>0.01</v>
      </c>
      <c r="H120" s="707">
        <v>0.01</v>
      </c>
      <c r="I120" s="708"/>
      <c r="J120" s="707">
        <v>0.01</v>
      </c>
      <c r="K120" s="732"/>
      <c r="L120" s="138">
        <v>0.01</v>
      </c>
      <c r="M120" s="138">
        <v>0.01</v>
      </c>
      <c r="N120" s="138">
        <v>0.01</v>
      </c>
      <c r="O120" s="138">
        <v>0.01</v>
      </c>
      <c r="P120" s="194"/>
    </row>
    <row r="122" spans="1:16" x14ac:dyDescent="0.2">
      <c r="A122" s="728" t="s">
        <v>467</v>
      </c>
      <c r="B122" s="729"/>
      <c r="C122" s="728" t="s">
        <v>466</v>
      </c>
      <c r="D122" s="742"/>
      <c r="E122" s="742"/>
      <c r="F122" s="729"/>
      <c r="G122" s="744" t="s">
        <v>239</v>
      </c>
      <c r="H122" s="745"/>
      <c r="I122" s="745"/>
      <c r="J122" s="745"/>
      <c r="K122" s="745"/>
      <c r="L122" s="745"/>
      <c r="M122" s="745"/>
      <c r="N122" s="745"/>
      <c r="O122" s="745"/>
      <c r="P122" s="746"/>
    </row>
    <row r="123" spans="1:16" ht="50.1" customHeight="1" x14ac:dyDescent="0.2">
      <c r="A123" s="709"/>
      <c r="B123" s="711"/>
      <c r="C123" s="709"/>
      <c r="D123" s="710"/>
      <c r="E123" s="710"/>
      <c r="F123" s="711"/>
      <c r="G123" s="747" t="s">
        <v>37</v>
      </c>
      <c r="H123" s="700" t="s">
        <v>18</v>
      </c>
      <c r="I123" s="749"/>
      <c r="J123" s="700" t="s">
        <v>64</v>
      </c>
      <c r="K123" s="749"/>
      <c r="L123" s="747" t="s">
        <v>283</v>
      </c>
      <c r="M123" s="747" t="s">
        <v>17</v>
      </c>
      <c r="N123" s="747" t="s">
        <v>463</v>
      </c>
      <c r="O123" s="747" t="s">
        <v>194</v>
      </c>
      <c r="P123" s="747" t="s">
        <v>284</v>
      </c>
    </row>
    <row r="124" spans="1:16" ht="35.1" customHeight="1" x14ac:dyDescent="0.2">
      <c r="A124" s="730"/>
      <c r="B124" s="731"/>
      <c r="C124" s="730"/>
      <c r="D124" s="743"/>
      <c r="E124" s="743"/>
      <c r="F124" s="731"/>
      <c r="G124" s="748"/>
      <c r="H124" s="205" t="s">
        <v>285</v>
      </c>
      <c r="I124" s="205" t="s">
        <v>286</v>
      </c>
      <c r="J124" s="206" t="s">
        <v>337</v>
      </c>
      <c r="K124" s="202" t="s">
        <v>338</v>
      </c>
      <c r="L124" s="748"/>
      <c r="M124" s="748"/>
      <c r="N124" s="748"/>
      <c r="O124" s="748"/>
      <c r="P124" s="748"/>
    </row>
    <row r="125" spans="1:16" ht="15.95" customHeight="1" x14ac:dyDescent="0.2">
      <c r="A125" s="702" t="s">
        <v>442</v>
      </c>
      <c r="B125" s="702" t="s">
        <v>443</v>
      </c>
      <c r="C125" s="189" t="s">
        <v>411</v>
      </c>
      <c r="D125" s="694" t="s">
        <v>412</v>
      </c>
      <c r="E125" s="695"/>
      <c r="F125" s="696"/>
      <c r="G125" s="138">
        <v>0.32</v>
      </c>
      <c r="H125" s="707">
        <v>0.38</v>
      </c>
      <c r="I125" s="764"/>
      <c r="J125" s="199">
        <v>0.32</v>
      </c>
      <c r="K125" s="199">
        <v>0.45</v>
      </c>
      <c r="L125" s="138">
        <v>0.42</v>
      </c>
      <c r="M125" s="138">
        <v>0.42</v>
      </c>
      <c r="N125" s="138">
        <v>0.35</v>
      </c>
      <c r="O125" s="138">
        <v>0.11</v>
      </c>
      <c r="P125" s="194"/>
    </row>
    <row r="126" spans="1:16" ht="15.95" customHeight="1" x14ac:dyDescent="0.2">
      <c r="A126" s="703"/>
      <c r="B126" s="329"/>
      <c r="C126" s="189" t="s">
        <v>413</v>
      </c>
      <c r="D126" s="694" t="s">
        <v>414</v>
      </c>
      <c r="E126" s="695"/>
      <c r="F126" s="696"/>
      <c r="G126" s="138">
        <v>0.03</v>
      </c>
      <c r="H126" s="707">
        <v>0.02</v>
      </c>
      <c r="I126" s="764"/>
      <c r="J126" s="707">
        <v>0.03</v>
      </c>
      <c r="K126" s="732"/>
      <c r="L126" s="138">
        <v>0.03</v>
      </c>
      <c r="M126" s="138">
        <v>0.04</v>
      </c>
      <c r="N126" s="138">
        <v>0.03</v>
      </c>
      <c r="O126" s="138">
        <v>0.03</v>
      </c>
      <c r="P126" s="194"/>
    </row>
    <row r="127" spans="1:16" ht="15.95" customHeight="1" x14ac:dyDescent="0.2">
      <c r="A127" s="703"/>
      <c r="B127" s="329"/>
      <c r="C127" s="189" t="s">
        <v>415</v>
      </c>
      <c r="D127" s="694" t="s">
        <v>416</v>
      </c>
      <c r="E127" s="695"/>
      <c r="F127" s="696"/>
      <c r="G127" s="138">
        <v>0.02</v>
      </c>
      <c r="H127" s="707">
        <v>0.02</v>
      </c>
      <c r="I127" s="764"/>
      <c r="J127" s="707">
        <v>0.02</v>
      </c>
      <c r="K127" s="732"/>
      <c r="L127" s="138">
        <v>0.02</v>
      </c>
      <c r="M127" s="138">
        <v>0.02</v>
      </c>
      <c r="N127" s="138">
        <v>0.02</v>
      </c>
      <c r="O127" s="138">
        <v>0.02</v>
      </c>
      <c r="P127" s="194"/>
    </row>
    <row r="128" spans="1:16" ht="15.95" customHeight="1" x14ac:dyDescent="0.2">
      <c r="A128" s="703"/>
      <c r="B128" s="329"/>
      <c r="C128" s="189" t="s">
        <v>417</v>
      </c>
      <c r="D128" s="694" t="s">
        <v>418</v>
      </c>
      <c r="E128" s="695"/>
      <c r="F128" s="696"/>
      <c r="G128" s="138">
        <v>0.02</v>
      </c>
      <c r="H128" s="707">
        <v>0.02</v>
      </c>
      <c r="I128" s="764"/>
      <c r="J128" s="707">
        <v>0.02</v>
      </c>
      <c r="K128" s="732"/>
      <c r="L128" s="138">
        <v>0.02</v>
      </c>
      <c r="M128" s="138">
        <v>0.02</v>
      </c>
      <c r="N128" s="138">
        <v>0.02</v>
      </c>
      <c r="O128" s="138">
        <v>0.02</v>
      </c>
      <c r="P128" s="194"/>
    </row>
    <row r="129" spans="1:16" ht="15.95" customHeight="1" x14ac:dyDescent="0.2">
      <c r="A129" s="703"/>
      <c r="B129" s="329"/>
      <c r="C129" s="189" t="s">
        <v>419</v>
      </c>
      <c r="D129" s="694" t="s">
        <v>420</v>
      </c>
      <c r="E129" s="695"/>
      <c r="F129" s="696"/>
      <c r="G129" s="138">
        <v>0.1</v>
      </c>
      <c r="H129" s="707">
        <v>0.1</v>
      </c>
      <c r="I129" s="764"/>
      <c r="J129" s="707">
        <v>0.1</v>
      </c>
      <c r="K129" s="732"/>
      <c r="L129" s="138">
        <v>0.1</v>
      </c>
      <c r="M129" s="138">
        <v>0.1</v>
      </c>
      <c r="N129" s="138">
        <v>0.1</v>
      </c>
      <c r="O129" s="138">
        <v>0.1</v>
      </c>
      <c r="P129" s="194"/>
    </row>
    <row r="130" spans="1:16" x14ac:dyDescent="0.2">
      <c r="A130" s="703"/>
      <c r="B130" s="329"/>
      <c r="C130" s="738" t="s">
        <v>421</v>
      </c>
      <c r="D130" s="715" t="s">
        <v>422</v>
      </c>
      <c r="E130" s="174" t="s">
        <v>246</v>
      </c>
      <c r="F130" s="177">
        <v>250000</v>
      </c>
      <c r="G130" s="138">
        <v>3.9E-2</v>
      </c>
      <c r="H130" s="198">
        <v>3.9E-2</v>
      </c>
      <c r="I130" s="138">
        <v>9.5000000000000001E-2</v>
      </c>
      <c r="J130" s="707">
        <v>3.9E-2</v>
      </c>
      <c r="K130" s="732"/>
      <c r="L130" s="138">
        <v>0.127</v>
      </c>
      <c r="M130" s="138">
        <v>9.5000000000000001E-2</v>
      </c>
      <c r="N130" s="194"/>
      <c r="O130" s="138">
        <v>9.5000000000000001E-2</v>
      </c>
      <c r="P130" s="194"/>
    </row>
    <row r="131" spans="1:16" ht="16.5" x14ac:dyDescent="0.2">
      <c r="A131" s="703"/>
      <c r="B131" s="329"/>
      <c r="C131" s="739"/>
      <c r="D131" s="726"/>
      <c r="E131" s="174" t="s">
        <v>248</v>
      </c>
      <c r="F131" s="177">
        <v>500000</v>
      </c>
      <c r="G131" s="138">
        <v>0.01</v>
      </c>
      <c r="H131" s="198">
        <v>0.01</v>
      </c>
      <c r="I131" s="138">
        <v>8.1000000000000003E-2</v>
      </c>
      <c r="J131" s="707">
        <v>0.01</v>
      </c>
      <c r="K131" s="732"/>
      <c r="L131" s="138">
        <v>0.11</v>
      </c>
      <c r="M131" s="138">
        <v>8.1000000000000003E-2</v>
      </c>
      <c r="N131" s="194"/>
      <c r="O131" s="138">
        <v>8.1000000000000003E-2</v>
      </c>
      <c r="P131" s="194"/>
    </row>
    <row r="132" spans="1:16" ht="16.5" x14ac:dyDescent="0.2">
      <c r="A132" s="703"/>
      <c r="B132" s="329"/>
      <c r="C132" s="739"/>
      <c r="D132" s="726"/>
      <c r="E132" s="174" t="s">
        <v>248</v>
      </c>
      <c r="F132" s="177">
        <v>1000000</v>
      </c>
      <c r="G132" s="138">
        <v>1.2999999999999999E-2</v>
      </c>
      <c r="H132" s="198">
        <v>1.2999999999999999E-2</v>
      </c>
      <c r="I132" s="138">
        <v>7.0999999999999994E-2</v>
      </c>
      <c r="J132" s="707">
        <v>1.2999999999999999E-2</v>
      </c>
      <c r="K132" s="732"/>
      <c r="L132" s="138">
        <v>7.6999999999999999E-2</v>
      </c>
      <c r="M132" s="138">
        <v>7.0999999999999994E-2</v>
      </c>
      <c r="N132" s="194"/>
      <c r="O132" s="138">
        <v>7.0999999999999994E-2</v>
      </c>
      <c r="P132" s="194"/>
    </row>
    <row r="133" spans="1:16" ht="16.5" x14ac:dyDescent="0.2">
      <c r="A133" s="703"/>
      <c r="B133" s="329"/>
      <c r="C133" s="739"/>
      <c r="D133" s="726"/>
      <c r="E133" s="174" t="s">
        <v>248</v>
      </c>
      <c r="F133" s="177">
        <v>2500000</v>
      </c>
      <c r="G133" s="138">
        <v>1.7999999999999999E-2</v>
      </c>
      <c r="H133" s="198">
        <v>1.7999999999999999E-2</v>
      </c>
      <c r="I133" s="138">
        <v>5.1999999999999998E-2</v>
      </c>
      <c r="J133" s="707">
        <v>1.7999999999999999E-2</v>
      </c>
      <c r="K133" s="732"/>
      <c r="L133" s="138">
        <v>2.9000000000000001E-2</v>
      </c>
      <c r="M133" s="138">
        <v>5.1999999999999998E-2</v>
      </c>
      <c r="N133" s="194"/>
      <c r="O133" s="138">
        <v>5.1999999999999998E-2</v>
      </c>
      <c r="P133" s="194"/>
    </row>
    <row r="134" spans="1:16" ht="16.5" x14ac:dyDescent="0.2">
      <c r="A134" s="703"/>
      <c r="B134" s="329"/>
      <c r="C134" s="739"/>
      <c r="D134" s="726"/>
      <c r="E134" s="174" t="s">
        <v>248</v>
      </c>
      <c r="F134" s="177">
        <v>10000000</v>
      </c>
      <c r="G134" s="138">
        <v>2.1999999999999999E-2</v>
      </c>
      <c r="H134" s="198">
        <v>2.1999999999999999E-2</v>
      </c>
      <c r="I134" s="138">
        <v>4.2000000000000003E-2</v>
      </c>
      <c r="J134" s="707">
        <v>2.1999999999999999E-2</v>
      </c>
      <c r="K134" s="732"/>
      <c r="L134" s="138">
        <v>1.9E-2</v>
      </c>
      <c r="M134" s="138">
        <v>4.2000000000000003E-2</v>
      </c>
      <c r="N134" s="194"/>
      <c r="O134" s="138">
        <v>4.2000000000000003E-2</v>
      </c>
      <c r="P134" s="194"/>
    </row>
    <row r="135" spans="1:16" x14ac:dyDescent="0.2">
      <c r="A135" s="703"/>
      <c r="B135" s="329"/>
      <c r="C135" s="740"/>
      <c r="D135" s="727"/>
      <c r="E135" s="174" t="s">
        <v>250</v>
      </c>
      <c r="F135" s="175"/>
      <c r="G135" s="138">
        <v>2.1000000000000001E-2</v>
      </c>
      <c r="H135" s="198">
        <v>2.1000000000000001E-2</v>
      </c>
      <c r="I135" s="138">
        <v>0.03</v>
      </c>
      <c r="J135" s="707">
        <v>2.1000000000000001E-2</v>
      </c>
      <c r="K135" s="732"/>
      <c r="L135" s="138">
        <v>1.7999999999999999E-2</v>
      </c>
      <c r="M135" s="138">
        <v>0.03</v>
      </c>
      <c r="N135" s="194"/>
      <c r="O135" s="138">
        <v>0.03</v>
      </c>
      <c r="P135" s="194"/>
    </row>
    <row r="136" spans="1:16" ht="21" customHeight="1" x14ac:dyDescent="0.2">
      <c r="A136" s="703"/>
      <c r="B136" s="329"/>
      <c r="C136" s="189" t="s">
        <v>423</v>
      </c>
      <c r="D136" s="694" t="s">
        <v>424</v>
      </c>
      <c r="E136" s="695"/>
      <c r="F136" s="696"/>
      <c r="G136" s="138">
        <v>0.06</v>
      </c>
      <c r="H136" s="707">
        <v>0.06</v>
      </c>
      <c r="I136" s="764"/>
      <c r="J136" s="707">
        <v>0.06</v>
      </c>
      <c r="K136" s="732"/>
      <c r="L136" s="138">
        <v>0.06</v>
      </c>
      <c r="M136" s="138">
        <v>0.06</v>
      </c>
      <c r="N136" s="138">
        <v>0.06</v>
      </c>
      <c r="O136" s="138">
        <v>0.06</v>
      </c>
      <c r="P136" s="194"/>
    </row>
    <row r="137" spans="1:16" x14ac:dyDescent="0.2">
      <c r="A137" s="703"/>
      <c r="B137" s="329"/>
      <c r="C137" s="189" t="s">
        <v>425</v>
      </c>
      <c r="D137" s="694" t="s">
        <v>426</v>
      </c>
      <c r="E137" s="733"/>
      <c r="F137" s="734"/>
      <c r="G137" s="138">
        <v>0.14000000000000001</v>
      </c>
      <c r="H137" s="707">
        <v>0.09</v>
      </c>
      <c r="I137" s="764"/>
      <c r="J137" s="707">
        <v>0.15</v>
      </c>
      <c r="K137" s="732"/>
      <c r="L137" s="138">
        <v>0.12</v>
      </c>
      <c r="M137" s="138">
        <v>0.12</v>
      </c>
      <c r="N137" s="138">
        <v>0.11</v>
      </c>
      <c r="O137" s="138">
        <v>0.12</v>
      </c>
      <c r="P137" s="194"/>
    </row>
    <row r="138" spans="1:16" x14ac:dyDescent="0.2">
      <c r="A138" s="703"/>
      <c r="B138" s="329"/>
      <c r="C138" s="189" t="s">
        <v>427</v>
      </c>
      <c r="D138" s="694" t="s">
        <v>428</v>
      </c>
      <c r="E138" s="733"/>
      <c r="F138" s="734"/>
      <c r="G138" s="138">
        <v>0.41</v>
      </c>
      <c r="H138" s="707">
        <v>0.43</v>
      </c>
      <c r="I138" s="764"/>
      <c r="J138" s="707">
        <v>0.32</v>
      </c>
      <c r="K138" s="732"/>
      <c r="L138" s="138">
        <v>0.42</v>
      </c>
      <c r="M138" s="138">
        <v>0.34</v>
      </c>
      <c r="N138" s="138">
        <v>0.4</v>
      </c>
      <c r="O138" s="138">
        <v>0.42</v>
      </c>
      <c r="P138" s="194"/>
    </row>
    <row r="139" spans="1:16" x14ac:dyDescent="0.2">
      <c r="A139" s="703"/>
      <c r="B139" s="329"/>
      <c r="C139" s="765" t="s">
        <v>429</v>
      </c>
      <c r="D139" s="715" t="s">
        <v>430</v>
      </c>
      <c r="E139" s="174" t="s">
        <v>246</v>
      </c>
      <c r="F139" s="177">
        <v>500000</v>
      </c>
      <c r="G139" s="138">
        <v>0.06</v>
      </c>
      <c r="H139" s="707">
        <v>0.06</v>
      </c>
      <c r="I139" s="764"/>
      <c r="J139" s="707">
        <v>4.4999999999999998E-2</v>
      </c>
      <c r="K139" s="732"/>
      <c r="L139" s="138">
        <v>4.4999999999999998E-2</v>
      </c>
      <c r="M139" s="138">
        <v>4.4999999999999998E-2</v>
      </c>
      <c r="N139" s="138">
        <v>4.4999999999999998E-2</v>
      </c>
      <c r="O139" s="138">
        <v>4.4999999999999998E-2</v>
      </c>
      <c r="P139" s="194"/>
    </row>
    <row r="140" spans="1:16" x14ac:dyDescent="0.2">
      <c r="A140" s="703"/>
      <c r="B140" s="329"/>
      <c r="C140" s="766"/>
      <c r="D140" s="717"/>
      <c r="E140" s="174" t="s">
        <v>250</v>
      </c>
      <c r="F140" s="175"/>
      <c r="G140" s="138">
        <v>0.12</v>
      </c>
      <c r="H140" s="707">
        <v>0.12</v>
      </c>
      <c r="I140" s="764"/>
      <c r="J140" s="707">
        <v>0.09</v>
      </c>
      <c r="K140" s="732"/>
      <c r="L140" s="138">
        <v>0.09</v>
      </c>
      <c r="M140" s="138">
        <v>0.09</v>
      </c>
      <c r="N140" s="138">
        <v>0.09</v>
      </c>
      <c r="O140" s="138">
        <v>0.09</v>
      </c>
      <c r="P140" s="194"/>
    </row>
    <row r="141" spans="1:16" x14ac:dyDescent="0.2">
      <c r="A141" s="703"/>
      <c r="B141" s="329"/>
      <c r="C141" s="765" t="s">
        <v>431</v>
      </c>
      <c r="D141" s="715" t="s">
        <v>432</v>
      </c>
      <c r="E141" s="174" t="s">
        <v>246</v>
      </c>
      <c r="F141" s="177">
        <v>500000</v>
      </c>
      <c r="G141" s="138">
        <v>4.4999999999999998E-2</v>
      </c>
      <c r="H141" s="707">
        <v>4.4999999999999998E-2</v>
      </c>
      <c r="I141" s="764"/>
      <c r="J141" s="707">
        <v>3.5000000000000003E-2</v>
      </c>
      <c r="K141" s="732"/>
      <c r="L141" s="138">
        <v>3.5000000000000003E-2</v>
      </c>
      <c r="M141" s="138">
        <v>3.5000000000000003E-2</v>
      </c>
      <c r="N141" s="138">
        <v>3.5000000000000003E-2</v>
      </c>
      <c r="O141" s="138">
        <v>3.5000000000000003E-2</v>
      </c>
      <c r="P141" s="194"/>
    </row>
    <row r="142" spans="1:16" x14ac:dyDescent="0.2">
      <c r="A142" s="703"/>
      <c r="B142" s="329"/>
      <c r="C142" s="766"/>
      <c r="D142" s="717"/>
      <c r="E142" s="174" t="s">
        <v>250</v>
      </c>
      <c r="F142" s="175"/>
      <c r="G142" s="138">
        <v>0.09</v>
      </c>
      <c r="H142" s="707">
        <v>0.09</v>
      </c>
      <c r="I142" s="764"/>
      <c r="J142" s="707">
        <v>7.0000000000000007E-2</v>
      </c>
      <c r="K142" s="732"/>
      <c r="L142" s="138">
        <v>7.0000000000000007E-2</v>
      </c>
      <c r="M142" s="138">
        <v>7.0000000000000007E-2</v>
      </c>
      <c r="N142" s="138">
        <v>7.0000000000000007E-2</v>
      </c>
      <c r="O142" s="138">
        <v>7.0000000000000007E-2</v>
      </c>
      <c r="P142" s="194"/>
    </row>
    <row r="143" spans="1:16" x14ac:dyDescent="0.2">
      <c r="A143" s="703"/>
      <c r="B143" s="329"/>
      <c r="C143" s="174" t="s">
        <v>433</v>
      </c>
      <c r="D143" s="694" t="s">
        <v>434</v>
      </c>
      <c r="E143" s="695"/>
      <c r="F143" s="696"/>
      <c r="G143" s="138">
        <v>0.04</v>
      </c>
      <c r="H143" s="707">
        <v>0.04</v>
      </c>
      <c r="I143" s="764"/>
      <c r="J143" s="707">
        <v>0.04</v>
      </c>
      <c r="K143" s="732"/>
      <c r="L143" s="138">
        <v>0.04</v>
      </c>
      <c r="M143" s="138">
        <v>0.04</v>
      </c>
      <c r="N143" s="138">
        <v>0.04</v>
      </c>
      <c r="O143" s="138">
        <v>0.04</v>
      </c>
      <c r="P143" s="194"/>
    </row>
    <row r="144" spans="1:16" x14ac:dyDescent="0.2">
      <c r="A144" s="703"/>
      <c r="B144" s="329"/>
      <c r="C144" s="174" t="s">
        <v>435</v>
      </c>
      <c r="D144" s="694" t="s">
        <v>436</v>
      </c>
      <c r="E144" s="695"/>
      <c r="F144" s="696"/>
      <c r="G144" s="138">
        <v>0.25</v>
      </c>
      <c r="H144" s="707">
        <v>0.25</v>
      </c>
      <c r="I144" s="764"/>
      <c r="J144" s="707">
        <v>0.25</v>
      </c>
      <c r="K144" s="732"/>
      <c r="L144" s="138">
        <v>0.25</v>
      </c>
      <c r="M144" s="138">
        <v>0.25</v>
      </c>
      <c r="N144" s="138">
        <v>0.25</v>
      </c>
      <c r="O144" s="138">
        <v>0.25</v>
      </c>
      <c r="P144" s="194"/>
    </row>
    <row r="145" spans="1:16" x14ac:dyDescent="0.2">
      <c r="A145" s="704"/>
      <c r="B145" s="330"/>
      <c r="C145" s="174" t="s">
        <v>437</v>
      </c>
      <c r="D145" s="694" t="s">
        <v>438</v>
      </c>
      <c r="E145" s="695"/>
      <c r="F145" s="696"/>
      <c r="G145" s="138">
        <v>0.04</v>
      </c>
      <c r="H145" s="707">
        <v>0.04</v>
      </c>
      <c r="I145" s="764"/>
      <c r="J145" s="707">
        <v>0.04</v>
      </c>
      <c r="K145" s="732"/>
      <c r="L145" s="138">
        <v>0.04</v>
      </c>
      <c r="M145" s="138">
        <v>0.04</v>
      </c>
      <c r="N145" s="138">
        <v>0.04</v>
      </c>
      <c r="O145" s="138">
        <v>0.04</v>
      </c>
      <c r="P145" s="194"/>
    </row>
    <row r="146" spans="1:16" ht="9.9499999999999993" customHeight="1" x14ac:dyDescent="0.2">
      <c r="A146" s="183" t="s">
        <v>439</v>
      </c>
      <c r="B146" s="184"/>
      <c r="C146" s="184"/>
      <c r="D146" s="184"/>
      <c r="E146" s="184"/>
      <c r="F146" s="184"/>
      <c r="G146" s="184"/>
      <c r="H146" s="184"/>
      <c r="I146" s="184"/>
      <c r="J146" s="184"/>
      <c r="K146" s="184"/>
      <c r="L146" s="184"/>
      <c r="M146" s="184"/>
      <c r="N146" s="184"/>
      <c r="O146" s="184"/>
      <c r="P146" s="184"/>
    </row>
    <row r="147" spans="1:16" ht="9.9499999999999993" customHeight="1" x14ac:dyDescent="0.2">
      <c r="A147" s="183" t="s">
        <v>440</v>
      </c>
      <c r="B147" s="184"/>
      <c r="C147" s="184"/>
      <c r="D147" s="184"/>
      <c r="E147" s="184"/>
      <c r="F147" s="184"/>
      <c r="G147" s="184"/>
      <c r="H147" s="184"/>
      <c r="I147" s="184"/>
      <c r="J147" s="184"/>
      <c r="K147" s="184"/>
      <c r="L147" s="184"/>
      <c r="M147" s="184"/>
      <c r="N147" s="184"/>
      <c r="O147" s="184"/>
      <c r="P147" s="184"/>
    </row>
    <row r="148" spans="1:16" ht="9.9499999999999993" customHeight="1" x14ac:dyDescent="0.2">
      <c r="A148" s="183" t="s">
        <v>441</v>
      </c>
      <c r="B148" s="184"/>
      <c r="C148" s="184"/>
      <c r="D148" s="184"/>
      <c r="E148" s="184"/>
      <c r="F148" s="184"/>
      <c r="G148" s="184"/>
      <c r="H148" s="184"/>
      <c r="I148" s="184"/>
      <c r="J148" s="184"/>
      <c r="K148" s="184"/>
      <c r="L148" s="184"/>
      <c r="M148" s="184"/>
      <c r="N148" s="184"/>
      <c r="O148" s="184"/>
      <c r="P148" s="184"/>
    </row>
    <row r="149" spans="1:16" x14ac:dyDescent="0.2">
      <c r="A149" s="728" t="s">
        <v>467</v>
      </c>
      <c r="B149" s="774"/>
      <c r="C149" s="728" t="s">
        <v>466</v>
      </c>
      <c r="D149" s="742"/>
      <c r="E149" s="742"/>
      <c r="F149" s="729"/>
      <c r="G149" s="744" t="s">
        <v>239</v>
      </c>
      <c r="H149" s="745"/>
      <c r="I149" s="745"/>
      <c r="J149" s="745"/>
      <c r="K149" s="745"/>
      <c r="L149" s="745"/>
      <c r="M149" s="745"/>
      <c r="N149" s="745"/>
      <c r="O149" s="745"/>
      <c r="P149" s="746"/>
    </row>
    <row r="150" spans="1:16" ht="95.25" x14ac:dyDescent="0.2">
      <c r="A150" s="730"/>
      <c r="B150" s="725"/>
      <c r="C150" s="730"/>
      <c r="D150" s="743"/>
      <c r="E150" s="743"/>
      <c r="F150" s="731"/>
      <c r="G150" s="203" t="s">
        <v>37</v>
      </c>
      <c r="H150" s="700" t="s">
        <v>59</v>
      </c>
      <c r="I150" s="701"/>
      <c r="J150" s="700" t="s">
        <v>64</v>
      </c>
      <c r="K150" s="701"/>
      <c r="L150" s="203" t="s">
        <v>283</v>
      </c>
      <c r="M150" s="203" t="s">
        <v>17</v>
      </c>
      <c r="N150" s="203" t="s">
        <v>463</v>
      </c>
      <c r="O150" s="203" t="s">
        <v>194</v>
      </c>
      <c r="P150" s="203" t="s">
        <v>477</v>
      </c>
    </row>
    <row r="151" spans="1:16" ht="15.95" customHeight="1" x14ac:dyDescent="0.2">
      <c r="A151" s="750" t="s">
        <v>444</v>
      </c>
      <c r="B151" s="751"/>
      <c r="C151" s="185" t="s">
        <v>445</v>
      </c>
      <c r="D151" s="771" t="s">
        <v>446</v>
      </c>
      <c r="E151" s="733"/>
      <c r="F151" s="734"/>
      <c r="G151" s="190">
        <v>0.08</v>
      </c>
      <c r="H151" s="767">
        <v>0.08</v>
      </c>
      <c r="I151" s="708"/>
      <c r="J151" s="767">
        <v>0.08</v>
      </c>
      <c r="K151" s="708"/>
      <c r="L151" s="200">
        <v>0.08</v>
      </c>
      <c r="M151" s="190">
        <v>0.08</v>
      </c>
      <c r="N151" s="190">
        <v>0.08</v>
      </c>
      <c r="O151" s="190">
        <v>0.08</v>
      </c>
      <c r="P151" s="194"/>
    </row>
    <row r="152" spans="1:16" ht="15.95" customHeight="1" x14ac:dyDescent="0.2">
      <c r="A152" s="772"/>
      <c r="B152" s="773"/>
      <c r="C152" s="185" t="s">
        <v>447</v>
      </c>
      <c r="D152" s="694" t="s">
        <v>448</v>
      </c>
      <c r="E152" s="695"/>
      <c r="F152" s="696"/>
      <c r="G152" s="190">
        <v>0.02</v>
      </c>
      <c r="H152" s="767">
        <v>0.02</v>
      </c>
      <c r="I152" s="708"/>
      <c r="J152" s="767">
        <v>0.02</v>
      </c>
      <c r="K152" s="708"/>
      <c r="L152" s="200">
        <v>0.02</v>
      </c>
      <c r="M152" s="190">
        <v>0.02</v>
      </c>
      <c r="N152" s="190">
        <v>0.02</v>
      </c>
      <c r="O152" s="190">
        <v>0.02</v>
      </c>
      <c r="P152" s="194"/>
    </row>
    <row r="153" spans="1:16" ht="15.95" customHeight="1" x14ac:dyDescent="0.2">
      <c r="A153" s="772"/>
      <c r="B153" s="773"/>
      <c r="C153" s="185" t="s">
        <v>449</v>
      </c>
      <c r="D153" s="694" t="s">
        <v>450</v>
      </c>
      <c r="E153" s="695"/>
      <c r="F153" s="696"/>
      <c r="G153" s="194"/>
      <c r="H153" s="767">
        <v>0.22</v>
      </c>
      <c r="I153" s="708"/>
      <c r="J153" s="705"/>
      <c r="K153" s="706"/>
      <c r="L153" s="194"/>
      <c r="M153" s="194"/>
      <c r="N153" s="194"/>
      <c r="O153" s="194"/>
      <c r="P153" s="194"/>
    </row>
    <row r="154" spans="1:16" ht="15.95" customHeight="1" x14ac:dyDescent="0.2">
      <c r="A154" s="772"/>
      <c r="B154" s="773"/>
      <c r="C154" s="185" t="s">
        <v>451</v>
      </c>
      <c r="D154" s="694" t="s">
        <v>452</v>
      </c>
      <c r="E154" s="695"/>
      <c r="F154" s="696"/>
      <c r="G154" s="194"/>
      <c r="H154" s="705"/>
      <c r="I154" s="706"/>
      <c r="J154" s="767">
        <v>0.18</v>
      </c>
      <c r="K154" s="708"/>
      <c r="L154" s="194"/>
      <c r="M154" s="190">
        <v>0.18</v>
      </c>
      <c r="N154" s="194"/>
      <c r="O154" s="194"/>
      <c r="P154" s="194"/>
    </row>
    <row r="155" spans="1:16" ht="15.95" customHeight="1" x14ac:dyDescent="0.2">
      <c r="A155" s="752"/>
      <c r="B155" s="753"/>
      <c r="C155" s="185" t="s">
        <v>453</v>
      </c>
      <c r="D155" s="694" t="s">
        <v>454</v>
      </c>
      <c r="E155" s="733"/>
      <c r="F155" s="734"/>
      <c r="G155" s="190">
        <v>0.03</v>
      </c>
      <c r="H155" s="767">
        <v>0.03</v>
      </c>
      <c r="I155" s="708"/>
      <c r="J155" s="767">
        <v>0.03</v>
      </c>
      <c r="K155" s="708"/>
      <c r="L155" s="194"/>
      <c r="M155" s="194"/>
      <c r="N155" s="194"/>
      <c r="O155" s="194"/>
      <c r="P155" s="194"/>
    </row>
    <row r="156" spans="1:16" ht="27.75" customHeight="1" x14ac:dyDescent="0.2">
      <c r="A156" s="768" t="s">
        <v>455</v>
      </c>
      <c r="B156" s="719"/>
      <c r="C156" s="185" t="s">
        <v>456</v>
      </c>
      <c r="D156" s="694" t="s">
        <v>457</v>
      </c>
      <c r="E156" s="695"/>
      <c r="F156" s="696"/>
      <c r="G156" s="194"/>
      <c r="H156" s="705"/>
      <c r="I156" s="706"/>
      <c r="J156" s="705"/>
      <c r="K156" s="706"/>
      <c r="L156" s="194"/>
      <c r="M156" s="194"/>
      <c r="N156" s="194"/>
      <c r="O156" s="190">
        <v>2E-3</v>
      </c>
      <c r="P156" s="201">
        <v>1.5E-3</v>
      </c>
    </row>
    <row r="157" spans="1:16" ht="60.75" customHeight="1" x14ac:dyDescent="0.2">
      <c r="A157" s="769"/>
      <c r="B157" s="770"/>
      <c r="C157" s="193" t="s">
        <v>458</v>
      </c>
      <c r="D157" s="694" t="s">
        <v>459</v>
      </c>
      <c r="E157" s="695"/>
      <c r="F157" s="696"/>
      <c r="G157" s="194"/>
      <c r="H157" s="705"/>
      <c r="I157" s="706"/>
      <c r="J157" s="705"/>
      <c r="K157" s="706"/>
      <c r="L157" s="194"/>
      <c r="M157" s="194"/>
      <c r="N157" s="194"/>
      <c r="O157" s="190">
        <v>2.1999999999999999E-2</v>
      </c>
      <c r="P157" s="194"/>
    </row>
    <row r="158" spans="1:16" x14ac:dyDescent="0.2">
      <c r="A158" s="192" t="s">
        <v>460</v>
      </c>
      <c r="B158" s="184"/>
      <c r="C158" s="184"/>
      <c r="D158" s="184"/>
      <c r="E158" s="184"/>
      <c r="F158" s="184"/>
      <c r="G158" s="184"/>
      <c r="H158" s="184"/>
      <c r="I158" s="184"/>
      <c r="J158" s="184"/>
      <c r="K158" s="184"/>
      <c r="L158" s="184"/>
      <c r="M158" s="184"/>
      <c r="N158" s="184"/>
      <c r="O158" s="184"/>
      <c r="P158" s="184"/>
    </row>
    <row r="159" spans="1:16" x14ac:dyDescent="0.2">
      <c r="A159" s="192" t="s">
        <v>461</v>
      </c>
      <c r="B159" s="184"/>
      <c r="C159" s="184"/>
      <c r="D159" s="184"/>
      <c r="E159" s="184"/>
      <c r="F159" s="184"/>
      <c r="G159" s="184"/>
      <c r="H159" s="184"/>
      <c r="I159" s="184"/>
      <c r="J159" s="184"/>
      <c r="K159" s="184"/>
      <c r="L159" s="184"/>
      <c r="M159" s="184"/>
      <c r="N159" s="184"/>
      <c r="O159" s="184"/>
      <c r="P159" s="184"/>
    </row>
  </sheetData>
  <sheetProtection algorithmName="SHA-512" hashValue="8s0S+wXeBlrRC3wlHfvpDSyIeH/MV1GSW3H8edJsjbl3fhr9rLlYWNoTWthR7dUIYqptiu5IzLDcAwUGjAKaHg==" saltValue="xXKVJMEl1pC1MkYFKCCF6w==" spinCount="100000" sheet="1" objects="1" scenarios="1"/>
  <mergeCells count="415">
    <mergeCell ref="H28:I28"/>
    <mergeCell ref="J28:K28"/>
    <mergeCell ref="H25:I25"/>
    <mergeCell ref="J25:K25"/>
    <mergeCell ref="H26:I26"/>
    <mergeCell ref="J26:K26"/>
    <mergeCell ref="H27:I27"/>
    <mergeCell ref="J27:K27"/>
    <mergeCell ref="H22:I22"/>
    <mergeCell ref="J22:K22"/>
    <mergeCell ref="H23:I23"/>
    <mergeCell ref="J23:K23"/>
    <mergeCell ref="H24:I24"/>
    <mergeCell ref="J24:K24"/>
    <mergeCell ref="H20:I20"/>
    <mergeCell ref="J20:K20"/>
    <mergeCell ref="H21:I21"/>
    <mergeCell ref="J21:K21"/>
    <mergeCell ref="H16:I16"/>
    <mergeCell ref="J16:K16"/>
    <mergeCell ref="H17:I17"/>
    <mergeCell ref="J17:K17"/>
    <mergeCell ref="H18:I18"/>
    <mergeCell ref="J18:K18"/>
    <mergeCell ref="J15:K15"/>
    <mergeCell ref="H10:I10"/>
    <mergeCell ref="J10:K10"/>
    <mergeCell ref="H11:I11"/>
    <mergeCell ref="J11:K11"/>
    <mergeCell ref="H12:I12"/>
    <mergeCell ref="J12:K12"/>
    <mergeCell ref="H19:I19"/>
    <mergeCell ref="J19:K19"/>
    <mergeCell ref="J9:K9"/>
    <mergeCell ref="D156:F156"/>
    <mergeCell ref="D157:F157"/>
    <mergeCell ref="A156:B157"/>
    <mergeCell ref="C149:F150"/>
    <mergeCell ref="G149:P149"/>
    <mergeCell ref="D151:F151"/>
    <mergeCell ref="D152:F152"/>
    <mergeCell ref="D153:F153"/>
    <mergeCell ref="D154:F154"/>
    <mergeCell ref="D155:F155"/>
    <mergeCell ref="A151:B155"/>
    <mergeCell ref="A149:B150"/>
    <mergeCell ref="H150:I150"/>
    <mergeCell ref="J150:K150"/>
    <mergeCell ref="H151:I151"/>
    <mergeCell ref="J151:K151"/>
    <mergeCell ref="H152:I152"/>
    <mergeCell ref="J152:K152"/>
    <mergeCell ref="H13:I13"/>
    <mergeCell ref="J13:K13"/>
    <mergeCell ref="H14:I14"/>
    <mergeCell ref="J14:K14"/>
    <mergeCell ref="H15:I15"/>
    <mergeCell ref="H153:I153"/>
    <mergeCell ref="J153:K153"/>
    <mergeCell ref="H154:I154"/>
    <mergeCell ref="J154:K154"/>
    <mergeCell ref="H155:I155"/>
    <mergeCell ref="J155:K155"/>
    <mergeCell ref="H156:I156"/>
    <mergeCell ref="J156:K156"/>
    <mergeCell ref="H157:I157"/>
    <mergeCell ref="J157:K157"/>
    <mergeCell ref="A122:B124"/>
    <mergeCell ref="C122:F124"/>
    <mergeCell ref="G122:P122"/>
    <mergeCell ref="G123:G124"/>
    <mergeCell ref="J123:K123"/>
    <mergeCell ref="L123:L124"/>
    <mergeCell ref="M123:M124"/>
    <mergeCell ref="N123:N124"/>
    <mergeCell ref="O123:O124"/>
    <mergeCell ref="P123:P124"/>
    <mergeCell ref="H123:I123"/>
    <mergeCell ref="A125:A145"/>
    <mergeCell ref="B125:B145"/>
    <mergeCell ref="D125:F125"/>
    <mergeCell ref="H125:I125"/>
    <mergeCell ref="D126:F126"/>
    <mergeCell ref="H126:I126"/>
    <mergeCell ref="D129:F129"/>
    <mergeCell ref="H129:I129"/>
    <mergeCell ref="D136:F136"/>
    <mergeCell ref="H136:I136"/>
    <mergeCell ref="D139:D140"/>
    <mergeCell ref="H139:I139"/>
    <mergeCell ref="D143:F143"/>
    <mergeCell ref="H143:I143"/>
    <mergeCell ref="C139:C140"/>
    <mergeCell ref="C141:C142"/>
    <mergeCell ref="D145:F145"/>
    <mergeCell ref="H145:I145"/>
    <mergeCell ref="C130:C135"/>
    <mergeCell ref="J126:K126"/>
    <mergeCell ref="D127:F127"/>
    <mergeCell ref="H127:I127"/>
    <mergeCell ref="J127:K127"/>
    <mergeCell ref="D128:F128"/>
    <mergeCell ref="H128:I128"/>
    <mergeCell ref="J128:K128"/>
    <mergeCell ref="J129:K129"/>
    <mergeCell ref="D130:D135"/>
    <mergeCell ref="J130:K130"/>
    <mergeCell ref="J131:K131"/>
    <mergeCell ref="J132:K132"/>
    <mergeCell ref="J133:K133"/>
    <mergeCell ref="J134:K134"/>
    <mergeCell ref="J135:K135"/>
    <mergeCell ref="J145:K145"/>
    <mergeCell ref="J139:K139"/>
    <mergeCell ref="H140:I140"/>
    <mergeCell ref="J140:K140"/>
    <mergeCell ref="D141:D142"/>
    <mergeCell ref="H141:I141"/>
    <mergeCell ref="J141:K141"/>
    <mergeCell ref="H142:I142"/>
    <mergeCell ref="J142:K142"/>
    <mergeCell ref="J143:K143"/>
    <mergeCell ref="D144:F144"/>
    <mergeCell ref="H144:I144"/>
    <mergeCell ref="J144:K144"/>
    <mergeCell ref="J136:K136"/>
    <mergeCell ref="D137:F137"/>
    <mergeCell ref="H137:I137"/>
    <mergeCell ref="J137:K137"/>
    <mergeCell ref="D138:F138"/>
    <mergeCell ref="H138:I138"/>
    <mergeCell ref="J138:K138"/>
    <mergeCell ref="A107:B109"/>
    <mergeCell ref="G107:P107"/>
    <mergeCell ref="G108:G109"/>
    <mergeCell ref="J108:K108"/>
    <mergeCell ref="L108:L109"/>
    <mergeCell ref="M108:M109"/>
    <mergeCell ref="N108:N109"/>
    <mergeCell ref="O108:O109"/>
    <mergeCell ref="P108:P109"/>
    <mergeCell ref="C107:F109"/>
    <mergeCell ref="A110:A120"/>
    <mergeCell ref="B110:B120"/>
    <mergeCell ref="D110:F110"/>
    <mergeCell ref="D111:F111"/>
    <mergeCell ref="D112:F112"/>
    <mergeCell ref="D113:F113"/>
    <mergeCell ref="D114:F114"/>
    <mergeCell ref="D115:F115"/>
    <mergeCell ref="D116:F116"/>
    <mergeCell ref="D117:F117"/>
    <mergeCell ref="D118:F118"/>
    <mergeCell ref="D119:F119"/>
    <mergeCell ref="D120:F120"/>
    <mergeCell ref="J120:K120"/>
    <mergeCell ref="J119:K119"/>
    <mergeCell ref="J118:K118"/>
    <mergeCell ref="H118:I118"/>
    <mergeCell ref="H119:I119"/>
    <mergeCell ref="H120:I120"/>
    <mergeCell ref="J117:K117"/>
    <mergeCell ref="J116:K116"/>
    <mergeCell ref="J115:K115"/>
    <mergeCell ref="H115:I115"/>
    <mergeCell ref="H116:I116"/>
    <mergeCell ref="H117:I117"/>
    <mergeCell ref="J114:K114"/>
    <mergeCell ref="J113:K113"/>
    <mergeCell ref="J112:K112"/>
    <mergeCell ref="J111:K111"/>
    <mergeCell ref="H108:I109"/>
    <mergeCell ref="H110:I110"/>
    <mergeCell ref="H111:I111"/>
    <mergeCell ref="H112:I112"/>
    <mergeCell ref="H113:I113"/>
    <mergeCell ref="H114:I114"/>
    <mergeCell ref="C81:C86"/>
    <mergeCell ref="D80:F80"/>
    <mergeCell ref="H80:I80"/>
    <mergeCell ref="D81:D86"/>
    <mergeCell ref="D77:F77"/>
    <mergeCell ref="H77:I77"/>
    <mergeCell ref="D78:F78"/>
    <mergeCell ref="H78:I78"/>
    <mergeCell ref="D79:F79"/>
    <mergeCell ref="H79:I79"/>
    <mergeCell ref="A69:A104"/>
    <mergeCell ref="B69:B104"/>
    <mergeCell ref="D100:D102"/>
    <mergeCell ref="H100:I100"/>
    <mergeCell ref="J100:K100"/>
    <mergeCell ref="H101:I101"/>
    <mergeCell ref="J101:K101"/>
    <mergeCell ref="H102:I102"/>
    <mergeCell ref="J102:K102"/>
    <mergeCell ref="D103:F103"/>
    <mergeCell ref="H103:I103"/>
    <mergeCell ref="J103:K103"/>
    <mergeCell ref="D104:F104"/>
    <mergeCell ref="H104:I104"/>
    <mergeCell ref="J104:K104"/>
    <mergeCell ref="D96:F96"/>
    <mergeCell ref="H96:I96"/>
    <mergeCell ref="J96:K96"/>
    <mergeCell ref="D69:F69"/>
    <mergeCell ref="H69:I69"/>
    <mergeCell ref="D70:F70"/>
    <mergeCell ref="H70:I70"/>
    <mergeCell ref="D71:F71"/>
    <mergeCell ref="H71:I71"/>
    <mergeCell ref="J82:K82"/>
    <mergeCell ref="J83:K83"/>
    <mergeCell ref="J84:K84"/>
    <mergeCell ref="J70:K70"/>
    <mergeCell ref="J71:K71"/>
    <mergeCell ref="D72:F72"/>
    <mergeCell ref="D97:D99"/>
    <mergeCell ref="H97:I97"/>
    <mergeCell ref="J97:K97"/>
    <mergeCell ref="H98:I98"/>
    <mergeCell ref="J98:K98"/>
    <mergeCell ref="H99:I99"/>
    <mergeCell ref="J99:K99"/>
    <mergeCell ref="D93:F93"/>
    <mergeCell ref="H93:I93"/>
    <mergeCell ref="J93:K93"/>
    <mergeCell ref="D94:F94"/>
    <mergeCell ref="H94:I94"/>
    <mergeCell ref="J94:K94"/>
    <mergeCell ref="D95:F95"/>
    <mergeCell ref="H95:I95"/>
    <mergeCell ref="J95:K95"/>
    <mergeCell ref="D90:F90"/>
    <mergeCell ref="H90:I90"/>
    <mergeCell ref="D92:F92"/>
    <mergeCell ref="H92:I92"/>
    <mergeCell ref="J92:K92"/>
    <mergeCell ref="J85:K85"/>
    <mergeCell ref="J86:K86"/>
    <mergeCell ref="J76:K76"/>
    <mergeCell ref="J77:K77"/>
    <mergeCell ref="J78:K78"/>
    <mergeCell ref="J79:K79"/>
    <mergeCell ref="D91:F91"/>
    <mergeCell ref="H91:I91"/>
    <mergeCell ref="J91:K91"/>
    <mergeCell ref="D87:F87"/>
    <mergeCell ref="H87:I87"/>
    <mergeCell ref="J87:K87"/>
    <mergeCell ref="D88:F88"/>
    <mergeCell ref="H88:I88"/>
    <mergeCell ref="J88:K88"/>
    <mergeCell ref="D89:F89"/>
    <mergeCell ref="H89:I89"/>
    <mergeCell ref="J89:K89"/>
    <mergeCell ref="J90:K90"/>
    <mergeCell ref="J80:K80"/>
    <mergeCell ref="J81:K81"/>
    <mergeCell ref="D74:F74"/>
    <mergeCell ref="H74:I74"/>
    <mergeCell ref="J74:K74"/>
    <mergeCell ref="C66:F68"/>
    <mergeCell ref="G66:P66"/>
    <mergeCell ref="G67:G68"/>
    <mergeCell ref="H67:I67"/>
    <mergeCell ref="J67:K67"/>
    <mergeCell ref="L67:L68"/>
    <mergeCell ref="M67:M68"/>
    <mergeCell ref="N67:N68"/>
    <mergeCell ref="O67:O68"/>
    <mergeCell ref="P67:P68"/>
    <mergeCell ref="H72:I72"/>
    <mergeCell ref="J72:K72"/>
    <mergeCell ref="D73:F73"/>
    <mergeCell ref="H73:I73"/>
    <mergeCell ref="J73:K73"/>
    <mergeCell ref="A29:P29"/>
    <mergeCell ref="A30:B32"/>
    <mergeCell ref="C30:F32"/>
    <mergeCell ref="G30:P30"/>
    <mergeCell ref="G31:G32"/>
    <mergeCell ref="H31:I31"/>
    <mergeCell ref="L31:L32"/>
    <mergeCell ref="N31:N32"/>
    <mergeCell ref="O31:O32"/>
    <mergeCell ref="P31:P32"/>
    <mergeCell ref="M31:M32"/>
    <mergeCell ref="J31:K32"/>
    <mergeCell ref="A33:A61"/>
    <mergeCell ref="B33:B61"/>
    <mergeCell ref="D33:F33"/>
    <mergeCell ref="H33:I33"/>
    <mergeCell ref="D34:F34"/>
    <mergeCell ref="H34:I34"/>
    <mergeCell ref="D35:F35"/>
    <mergeCell ref="H35:I35"/>
    <mergeCell ref="D36:F36"/>
    <mergeCell ref="H36:I36"/>
    <mergeCell ref="D37:F37"/>
    <mergeCell ref="H37:I37"/>
    <mergeCell ref="D40:F40"/>
    <mergeCell ref="H40:I40"/>
    <mergeCell ref="D41:F41"/>
    <mergeCell ref="H41:I41"/>
    <mergeCell ref="D38:F38"/>
    <mergeCell ref="H38:I38"/>
    <mergeCell ref="D39:F39"/>
    <mergeCell ref="H39:I39"/>
    <mergeCell ref="C43:C48"/>
    <mergeCell ref="D75:F75"/>
    <mergeCell ref="H75:I75"/>
    <mergeCell ref="H42:I42"/>
    <mergeCell ref="D43:D48"/>
    <mergeCell ref="J46:K46"/>
    <mergeCell ref="J47:K47"/>
    <mergeCell ref="J48:K48"/>
    <mergeCell ref="J75:K75"/>
    <mergeCell ref="D76:F76"/>
    <mergeCell ref="H76:I76"/>
    <mergeCell ref="H57:I57"/>
    <mergeCell ref="H58:I58"/>
    <mergeCell ref="H59:I59"/>
    <mergeCell ref="J57:K57"/>
    <mergeCell ref="J58:K58"/>
    <mergeCell ref="J59:K59"/>
    <mergeCell ref="D60:F60"/>
    <mergeCell ref="H60:I60"/>
    <mergeCell ref="D61:F61"/>
    <mergeCell ref="H61:I61"/>
    <mergeCell ref="J60:K60"/>
    <mergeCell ref="J61:K61"/>
    <mergeCell ref="J42:K42"/>
    <mergeCell ref="J43:K43"/>
    <mergeCell ref="A66:B68"/>
    <mergeCell ref="D49:F49"/>
    <mergeCell ref="H49:I49"/>
    <mergeCell ref="D50:F50"/>
    <mergeCell ref="H50:I50"/>
    <mergeCell ref="J49:K49"/>
    <mergeCell ref="J50:K50"/>
    <mergeCell ref="J53:K53"/>
    <mergeCell ref="J54:K54"/>
    <mergeCell ref="J55:K55"/>
    <mergeCell ref="J56:K56"/>
    <mergeCell ref="D51:F51"/>
    <mergeCell ref="H51:I51"/>
    <mergeCell ref="D52:F52"/>
    <mergeCell ref="H52:I52"/>
    <mergeCell ref="J51:K51"/>
    <mergeCell ref="J52:K52"/>
    <mergeCell ref="D53:F53"/>
    <mergeCell ref="H53:I53"/>
    <mergeCell ref="D54:D56"/>
    <mergeCell ref="H54:I54"/>
    <mergeCell ref="H55:I55"/>
    <mergeCell ref="H56:I56"/>
    <mergeCell ref="D57:D59"/>
    <mergeCell ref="J33:K33"/>
    <mergeCell ref="J34:K34"/>
    <mergeCell ref="J35:K35"/>
    <mergeCell ref="J36:K36"/>
    <mergeCell ref="J37:K37"/>
    <mergeCell ref="J38:K38"/>
    <mergeCell ref="J39:K39"/>
    <mergeCell ref="J40:K40"/>
    <mergeCell ref="J41:K41"/>
    <mergeCell ref="J44:K44"/>
    <mergeCell ref="J45:K45"/>
    <mergeCell ref="D42:F42"/>
    <mergeCell ref="A1:P1"/>
    <mergeCell ref="C2:F3"/>
    <mergeCell ref="G2:P2"/>
    <mergeCell ref="C4:C6"/>
    <mergeCell ref="D4:F4"/>
    <mergeCell ref="D5:F5"/>
    <mergeCell ref="D6:F6"/>
    <mergeCell ref="A2:B3"/>
    <mergeCell ref="H4:I4"/>
    <mergeCell ref="J4:K4"/>
    <mergeCell ref="H5:I5"/>
    <mergeCell ref="J5:K5"/>
    <mergeCell ref="H6:I6"/>
    <mergeCell ref="J6:K6"/>
    <mergeCell ref="D28:F28"/>
    <mergeCell ref="C16:C18"/>
    <mergeCell ref="D16:D18"/>
    <mergeCell ref="A4:B18"/>
    <mergeCell ref="C13:C15"/>
    <mergeCell ref="C7:C9"/>
    <mergeCell ref="D7:D9"/>
    <mergeCell ref="D10:F10"/>
    <mergeCell ref="D11:F11"/>
    <mergeCell ref="D12:F12"/>
    <mergeCell ref="D13:D15"/>
    <mergeCell ref="H3:I3"/>
    <mergeCell ref="J3:K3"/>
    <mergeCell ref="A19:A28"/>
    <mergeCell ref="B19:B21"/>
    <mergeCell ref="D19:F19"/>
    <mergeCell ref="D20:F20"/>
    <mergeCell ref="D21:F21"/>
    <mergeCell ref="B22:B24"/>
    <mergeCell ref="D22:F22"/>
    <mergeCell ref="D23:F23"/>
    <mergeCell ref="D24:F24"/>
    <mergeCell ref="B25:B27"/>
    <mergeCell ref="D25:F25"/>
    <mergeCell ref="D26:F26"/>
    <mergeCell ref="D27:F27"/>
    <mergeCell ref="H7:I7"/>
    <mergeCell ref="J7:K7"/>
    <mergeCell ref="H8:I8"/>
    <mergeCell ref="J8:K8"/>
    <mergeCell ref="H9:I9"/>
  </mergeCells>
  <pageMargins left="0.7" right="0.7" top="0.75" bottom="0.75" header="0.3" footer="0.3"/>
  <pageSetup paperSize="9"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1</vt:i4>
      </vt:variant>
    </vt:vector>
  </HeadingPairs>
  <TitlesOfParts>
    <vt:vector size="4" baseType="lpstr">
      <vt:lpstr>Calcolo DM 17.06.2016</vt:lpstr>
      <vt:lpstr>Tabella-Z1</vt:lpstr>
      <vt:lpstr>Tabella-Z2</vt:lpstr>
      <vt:lpstr>'Calcolo DM 17.06.2016'!Area_stampa</vt:lpstr>
    </vt:vector>
  </TitlesOfParts>
  <Company>Studio Associato Architetti Busnardo Fauda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Studio Associato Architetti Busnardo Fauda</dc:creator>
  <cp:lastModifiedBy>M. C. Beccia</cp:lastModifiedBy>
  <cp:lastPrinted>2024-06-19T10:01:31Z</cp:lastPrinted>
  <dcterms:created xsi:type="dcterms:W3CDTF">2012-12-11T08:34:06Z</dcterms:created>
  <dcterms:modified xsi:type="dcterms:W3CDTF">2024-07-05T11:28:12Z</dcterms:modified>
</cp:coreProperties>
</file>